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ubio\Downloads\"/>
    </mc:Choice>
  </mc:AlternateContent>
  <xr:revisionPtr revIDLastSave="0" documentId="13_ncr:1_{D2BCCC9C-9DF9-445D-AC8A-382E70B0A2DB}" xr6:coauthVersionLast="47" xr6:coauthVersionMax="47" xr10:uidLastSave="{00000000-0000-0000-0000-000000000000}"/>
  <bookViews>
    <workbookView xWindow="-108" yWindow="-108" windowWidth="23256" windowHeight="12576" activeTab="2" autoFilterDateGrouping="0" xr2:uid="{00000000-000D-0000-FFFF-FFFF00000000}"/>
  </bookViews>
  <sheets>
    <sheet name="MATRIZ2025" sheetId="15" r:id="rId1"/>
    <sheet name="Deducciones_Bonus_Tablas" sheetId="3" state="hidden" r:id="rId2"/>
    <sheet name="JUZGAR" sheetId="12" r:id="rId3"/>
  </sheets>
  <definedNames>
    <definedName name="_xlnm._FilterDatabase" localSheetId="2" hidden="1">JUZGAR!#REF!</definedName>
    <definedName name="Cuerpo_Pies">Deducciones_Bonus_Tablas!$U$86:$U$88</definedName>
    <definedName name="Derrape">Deducciones_Bonus_Tablas!$S$86:$S$115</definedName>
    <definedName name="Parada">Deducciones_Bonus_Tablas!$U$92:$U$94</definedName>
    <definedName name="Ruedas">Deducciones_Bonus_Tablas!$T$86:$T$94</definedName>
    <definedName name="RuedasJuzgar">Deducciones_Bonus_Tablas!$U$96:$U$104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8" i="3" l="1" a="1"/>
  <c r="AF48" i="3" s="1"/>
  <c r="AF49" i="3" a="1"/>
  <c r="AF49" i="3" s="1"/>
  <c r="AF55" i="3" a="1"/>
  <c r="AF55" i="3" s="1"/>
  <c r="AF13" i="3" a="1"/>
  <c r="AF13" i="3" s="1"/>
  <c r="V44" i="12"/>
  <c r="AW10" i="12"/>
  <c r="AX10" i="12"/>
  <c r="AY10" i="12"/>
  <c r="AW11" i="12"/>
  <c r="AW12" i="12"/>
  <c r="AW13" i="12"/>
  <c r="AX11" i="12"/>
  <c r="AY11" i="12"/>
  <c r="AX12" i="12"/>
  <c r="AY12" i="12"/>
  <c r="AX13" i="12"/>
  <c r="AY13" i="12"/>
  <c r="V31" i="12"/>
  <c r="V30" i="12"/>
  <c r="V29" i="12"/>
  <c r="V28" i="12"/>
  <c r="V25" i="12"/>
  <c r="V24" i="12"/>
  <c r="V23" i="12"/>
  <c r="V22" i="12"/>
  <c r="V19" i="12"/>
  <c r="V18" i="12"/>
  <c r="V17" i="12"/>
  <c r="V16" i="12"/>
  <c r="V13" i="12"/>
  <c r="V12" i="12"/>
  <c r="V11" i="12"/>
  <c r="V68" i="12"/>
  <c r="V67" i="12"/>
  <c r="V66" i="12"/>
  <c r="V65" i="12"/>
  <c r="V64" i="12"/>
  <c r="V61" i="12"/>
  <c r="V60" i="12"/>
  <c r="V59" i="12"/>
  <c r="V58" i="12"/>
  <c r="V57" i="12"/>
  <c r="V54" i="12"/>
  <c r="V53" i="12"/>
  <c r="V52" i="12"/>
  <c r="V51" i="12"/>
  <c r="V50" i="12"/>
  <c r="V10" i="12"/>
  <c r="BQ75" i="12"/>
  <c r="BP75" i="12"/>
  <c r="BO75" i="12"/>
  <c r="BN75" i="12"/>
  <c r="BM75" i="12"/>
  <c r="BL75" i="12"/>
  <c r="BK75" i="12"/>
  <c r="BJ75" i="12"/>
  <c r="BI75" i="12"/>
  <c r="BH75" i="12"/>
  <c r="BF75" i="12"/>
  <c r="BE75" i="12"/>
  <c r="BC75" i="12" a="1"/>
  <c r="BC75" i="12" s="1"/>
  <c r="BB75" i="12" a="1"/>
  <c r="BB75" i="12" s="1"/>
  <c r="BA75" i="12" a="1"/>
  <c r="BA75" i="12" s="1"/>
  <c r="AZ75" i="12"/>
  <c r="AY75" i="12"/>
  <c r="AX75" i="12"/>
  <c r="AW75" i="12"/>
  <c r="AV75" i="12"/>
  <c r="AU75" i="12"/>
  <c r="AT75" i="12"/>
  <c r="AS75" i="12"/>
  <c r="AR75" i="12"/>
  <c r="AQ75" i="12"/>
  <c r="Y75" i="12"/>
  <c r="AL75" i="12" s="1"/>
  <c r="X75" i="12"/>
  <c r="AK75" i="12" s="1"/>
  <c r="W75" i="12"/>
  <c r="AJ75" i="12" s="1"/>
  <c r="BQ74" i="12"/>
  <c r="BP74" i="12"/>
  <c r="BO74" i="12"/>
  <c r="BN74" i="12"/>
  <c r="BM74" i="12"/>
  <c r="BL74" i="12"/>
  <c r="BK74" i="12"/>
  <c r="BJ74" i="12"/>
  <c r="BI74" i="12"/>
  <c r="BH74" i="12"/>
  <c r="BF74" i="12"/>
  <c r="BE74" i="12"/>
  <c r="BC74" i="12" a="1"/>
  <c r="BC74" i="12" s="1"/>
  <c r="BB74" i="12" a="1"/>
  <c r="BB74" i="12" s="1"/>
  <c r="BA74" i="12" a="1"/>
  <c r="BA74" i="12" s="1"/>
  <c r="AY74" i="12"/>
  <c r="AX74" i="12"/>
  <c r="AW74" i="12"/>
  <c r="AV74" i="12"/>
  <c r="AU74" i="12"/>
  <c r="AT74" i="12"/>
  <c r="AS74" i="12"/>
  <c r="AR74" i="12"/>
  <c r="AQ74" i="12"/>
  <c r="Y74" i="12"/>
  <c r="AL74" i="12" s="1"/>
  <c r="X74" i="12"/>
  <c r="AK74" i="12" s="1"/>
  <c r="W74" i="12"/>
  <c r="BQ73" i="12"/>
  <c r="BP73" i="12"/>
  <c r="BO73" i="12"/>
  <c r="BN73" i="12"/>
  <c r="BM73" i="12"/>
  <c r="BL73" i="12"/>
  <c r="BK73" i="12"/>
  <c r="BJ73" i="12"/>
  <c r="BI73" i="12"/>
  <c r="BH73" i="12"/>
  <c r="BF73" i="12"/>
  <c r="BE73" i="12"/>
  <c r="BC73" i="12" a="1"/>
  <c r="BC73" i="12" s="1"/>
  <c r="BB73" i="12" a="1"/>
  <c r="BB73" i="12" s="1"/>
  <c r="BA73" i="12" a="1"/>
  <c r="BA73" i="12" s="1"/>
  <c r="AZ73" i="12"/>
  <c r="AY73" i="12"/>
  <c r="AX73" i="12"/>
  <c r="AW73" i="12"/>
  <c r="AV73" i="12"/>
  <c r="AU73" i="12"/>
  <c r="AT73" i="12"/>
  <c r="AS73" i="12"/>
  <c r="AR73" i="12"/>
  <c r="AQ73" i="12"/>
  <c r="Y73" i="12"/>
  <c r="AL73" i="12" s="1"/>
  <c r="X73" i="12"/>
  <c r="AK73" i="12" s="1"/>
  <c r="W73" i="12"/>
  <c r="AJ73" i="12" s="1"/>
  <c r="BQ72" i="12"/>
  <c r="BP72" i="12"/>
  <c r="BO72" i="12"/>
  <c r="BN72" i="12"/>
  <c r="BM72" i="12"/>
  <c r="BL72" i="12"/>
  <c r="BK72" i="12"/>
  <c r="BJ72" i="12"/>
  <c r="BI72" i="12"/>
  <c r="BH72" i="12"/>
  <c r="BF72" i="12"/>
  <c r="BE72" i="12"/>
  <c r="BC72" i="12" a="1"/>
  <c r="BC72" i="12" s="1"/>
  <c r="BB72" i="12" a="1"/>
  <c r="BB72" i="12" s="1"/>
  <c r="BA72" i="12" a="1"/>
  <c r="BA72" i="12" s="1"/>
  <c r="AY72" i="12"/>
  <c r="AX72" i="12"/>
  <c r="AW72" i="12"/>
  <c r="AV72" i="12"/>
  <c r="AU72" i="12"/>
  <c r="AT72" i="12"/>
  <c r="AS72" i="12"/>
  <c r="AR72" i="12"/>
  <c r="AQ72" i="12"/>
  <c r="Y72" i="12"/>
  <c r="AL72" i="12" s="1"/>
  <c r="X72" i="12"/>
  <c r="AK72" i="12" s="1"/>
  <c r="W72" i="12"/>
  <c r="BQ68" i="12"/>
  <c r="BP68" i="12"/>
  <c r="BO68" i="12"/>
  <c r="BN68" i="12"/>
  <c r="BM68" i="12"/>
  <c r="BL68" i="12"/>
  <c r="BK68" i="12"/>
  <c r="BJ68" i="12"/>
  <c r="BI68" i="12"/>
  <c r="BH68" i="12"/>
  <c r="BF68" i="12"/>
  <c r="BE68" i="12"/>
  <c r="BB68" i="12" a="1"/>
  <c r="BB68" i="12" s="1"/>
  <c r="BA68" i="12" a="1"/>
  <c r="BA68" i="12" s="1"/>
  <c r="AY68" i="12"/>
  <c r="AX68" i="12"/>
  <c r="AV68" i="12"/>
  <c r="AU68" i="12"/>
  <c r="AT68" i="12"/>
  <c r="AS68" i="12"/>
  <c r="Y68" i="12"/>
  <c r="AL68" i="12" s="1"/>
  <c r="X68" i="12"/>
  <c r="AK68" i="12" s="1"/>
  <c r="BQ67" i="12"/>
  <c r="BP67" i="12"/>
  <c r="BO67" i="12"/>
  <c r="BN67" i="12"/>
  <c r="BM67" i="12"/>
  <c r="BL67" i="12"/>
  <c r="BK67" i="12"/>
  <c r="BJ67" i="12"/>
  <c r="BI67" i="12"/>
  <c r="BH67" i="12"/>
  <c r="BF67" i="12"/>
  <c r="BE67" i="12"/>
  <c r="BC67" i="12" a="1"/>
  <c r="BC67" i="12" s="1"/>
  <c r="BB67" i="12" a="1"/>
  <c r="BB67" i="12" s="1"/>
  <c r="AY67" i="12"/>
  <c r="AX67" i="12"/>
  <c r="AV67" i="12"/>
  <c r="AU67" i="12"/>
  <c r="AT67" i="12"/>
  <c r="AS67" i="12"/>
  <c r="Y67" i="12"/>
  <c r="AL67" i="12" s="1"/>
  <c r="X67" i="12"/>
  <c r="AK67" i="12" s="1"/>
  <c r="BQ66" i="12"/>
  <c r="BP66" i="12"/>
  <c r="BO66" i="12"/>
  <c r="BN66" i="12"/>
  <c r="BM66" i="12"/>
  <c r="BL66" i="12"/>
  <c r="BK66" i="12"/>
  <c r="BJ66" i="12"/>
  <c r="BI66" i="12"/>
  <c r="BH66" i="12"/>
  <c r="BF66" i="12"/>
  <c r="BE66" i="12"/>
  <c r="BC66" i="12" a="1"/>
  <c r="BC66" i="12" s="1"/>
  <c r="BB66" i="12" a="1"/>
  <c r="BB66" i="12" s="1"/>
  <c r="BA66" i="12" a="1"/>
  <c r="BA66" i="12" s="1"/>
  <c r="AY66" i="12"/>
  <c r="AX66" i="12"/>
  <c r="AV66" i="12"/>
  <c r="AU66" i="12"/>
  <c r="AT66" i="12"/>
  <c r="AS66" i="12"/>
  <c r="Y66" i="12"/>
  <c r="AL66" i="12" s="1"/>
  <c r="X66" i="12"/>
  <c r="AK66" i="12" s="1"/>
  <c r="BP65" i="12"/>
  <c r="BO65" i="12"/>
  <c r="BK65" i="12"/>
  <c r="BJ65" i="12"/>
  <c r="BB65" i="12" a="1"/>
  <c r="BB65" i="12" s="1"/>
  <c r="BA65" i="12" a="1"/>
  <c r="BA65" i="12" s="1"/>
  <c r="AY65" i="12"/>
  <c r="AX65" i="12"/>
  <c r="AV65" i="12"/>
  <c r="BM65" i="12" s="1"/>
  <c r="AU65" i="12"/>
  <c r="AT65" i="12"/>
  <c r="AS65" i="12"/>
  <c r="Y65" i="12"/>
  <c r="X65" i="12"/>
  <c r="BQ64" i="12"/>
  <c r="BP64" i="12"/>
  <c r="BO64" i="12"/>
  <c r="BN64" i="12"/>
  <c r="BM64" i="12"/>
  <c r="BL64" i="12"/>
  <c r="BK64" i="12"/>
  <c r="BJ64" i="12"/>
  <c r="BI64" i="12"/>
  <c r="BH64" i="12"/>
  <c r="BF64" i="12"/>
  <c r="BE64" i="12"/>
  <c r="BC64" i="12" a="1"/>
  <c r="BC64" i="12" s="1"/>
  <c r="BB64" i="12" a="1"/>
  <c r="BB64" i="12" s="1"/>
  <c r="BA64" i="12" a="1"/>
  <c r="BA64" i="12" s="1"/>
  <c r="AY64" i="12"/>
  <c r="AX64" i="12"/>
  <c r="AV64" i="12"/>
  <c r="AU64" i="12"/>
  <c r="AT64" i="12"/>
  <c r="AS64" i="12"/>
  <c r="Y64" i="12"/>
  <c r="AL64" i="12" s="1"/>
  <c r="X64" i="12"/>
  <c r="AK64" i="12" s="1"/>
  <c r="BQ61" i="12"/>
  <c r="BP61" i="12"/>
  <c r="BO61" i="12"/>
  <c r="BN61" i="12"/>
  <c r="BM61" i="12"/>
  <c r="BL61" i="12"/>
  <c r="BK61" i="12"/>
  <c r="BJ61" i="12"/>
  <c r="BI61" i="12"/>
  <c r="BH61" i="12"/>
  <c r="BF61" i="12"/>
  <c r="BE61" i="12"/>
  <c r="BC61" i="12" a="1"/>
  <c r="BC61" i="12" s="1"/>
  <c r="BB61" i="12" a="1"/>
  <c r="BB61" i="12" s="1"/>
  <c r="BA61" i="12" a="1"/>
  <c r="BA61" i="12" s="1"/>
  <c r="AZ61" i="12"/>
  <c r="AY61" i="12"/>
  <c r="AX61" i="12"/>
  <c r="AW61" i="12"/>
  <c r="AV61" i="12"/>
  <c r="AU61" i="12"/>
  <c r="AT61" i="12"/>
  <c r="AS61" i="12"/>
  <c r="AR61" i="12"/>
  <c r="AQ61" i="12"/>
  <c r="Y61" i="12"/>
  <c r="AL61" i="12" s="1"/>
  <c r="X61" i="12"/>
  <c r="AK61" i="12" s="1"/>
  <c r="W61" i="12"/>
  <c r="AJ61" i="12" s="1"/>
  <c r="BQ60" i="12"/>
  <c r="BP60" i="12"/>
  <c r="BO60" i="12"/>
  <c r="BN60" i="12"/>
  <c r="BM60" i="12"/>
  <c r="BL60" i="12"/>
  <c r="BK60" i="12"/>
  <c r="BJ60" i="12"/>
  <c r="BI60" i="12"/>
  <c r="BH60" i="12"/>
  <c r="BF60" i="12"/>
  <c r="BE60" i="12"/>
  <c r="BC60" i="12" a="1"/>
  <c r="BC60" i="12" s="1"/>
  <c r="BB60" i="12" a="1"/>
  <c r="BB60" i="12" s="1"/>
  <c r="AY60" i="12"/>
  <c r="AX60" i="12"/>
  <c r="AV60" i="12"/>
  <c r="AU60" i="12"/>
  <c r="AT60" i="12"/>
  <c r="AS60" i="12"/>
  <c r="Y60" i="12"/>
  <c r="AL60" i="12" s="1"/>
  <c r="X60" i="12"/>
  <c r="AK60" i="12" s="1"/>
  <c r="BQ59" i="12"/>
  <c r="BP59" i="12"/>
  <c r="BO59" i="12"/>
  <c r="BN59" i="12"/>
  <c r="BM59" i="12"/>
  <c r="BL59" i="12"/>
  <c r="BK59" i="12"/>
  <c r="BJ59" i="12"/>
  <c r="BI59" i="12"/>
  <c r="BH59" i="12"/>
  <c r="BF59" i="12"/>
  <c r="BE59" i="12"/>
  <c r="BC59" i="12" a="1"/>
  <c r="BC59" i="12" s="1"/>
  <c r="BB59" i="12" a="1"/>
  <c r="BB59" i="12" s="1"/>
  <c r="BA59" i="12" a="1"/>
  <c r="BA59" i="12" s="1"/>
  <c r="AY59" i="12"/>
  <c r="AX59" i="12"/>
  <c r="AV59" i="12"/>
  <c r="AU59" i="12"/>
  <c r="AT59" i="12"/>
  <c r="AS59" i="12"/>
  <c r="Y59" i="12"/>
  <c r="AL59" i="12" s="1"/>
  <c r="X59" i="12"/>
  <c r="BQ58" i="12"/>
  <c r="BP58" i="12"/>
  <c r="BO58" i="12"/>
  <c r="BN58" i="12"/>
  <c r="BM58" i="12"/>
  <c r="BL58" i="12"/>
  <c r="BK58" i="12"/>
  <c r="BJ58" i="12"/>
  <c r="BI58" i="12"/>
  <c r="BH58" i="12"/>
  <c r="BF58" i="12"/>
  <c r="BE58" i="12"/>
  <c r="BC58" i="12" a="1"/>
  <c r="BC58" i="12" s="1"/>
  <c r="BB58" i="12" a="1"/>
  <c r="BB58" i="12" s="1"/>
  <c r="BA58" i="12" a="1"/>
  <c r="BA58" i="12" s="1"/>
  <c r="AY58" i="12"/>
  <c r="AX58" i="12"/>
  <c r="AV58" i="12"/>
  <c r="AU58" i="12"/>
  <c r="AT58" i="12"/>
  <c r="AS58" i="12"/>
  <c r="Y58" i="12"/>
  <c r="X58" i="12"/>
  <c r="AK58" i="12" s="1"/>
  <c r="BQ57" i="12"/>
  <c r="BP57" i="12"/>
  <c r="BO57" i="12"/>
  <c r="BN57" i="12"/>
  <c r="BM57" i="12"/>
  <c r="BL57" i="12"/>
  <c r="BK57" i="12"/>
  <c r="BJ57" i="12"/>
  <c r="BI57" i="12"/>
  <c r="BH57" i="12"/>
  <c r="BF57" i="12"/>
  <c r="BE57" i="12"/>
  <c r="BC57" i="12" a="1"/>
  <c r="BC57" i="12" s="1"/>
  <c r="BB57" i="12" a="1"/>
  <c r="BB57" i="12" s="1"/>
  <c r="BA57" i="12" a="1"/>
  <c r="BA57" i="12" s="1"/>
  <c r="AY57" i="12"/>
  <c r="AX57" i="12"/>
  <c r="AV57" i="12"/>
  <c r="AU57" i="12"/>
  <c r="AT57" i="12"/>
  <c r="AS57" i="12"/>
  <c r="Y57" i="12"/>
  <c r="AL57" i="12" s="1"/>
  <c r="X57" i="12"/>
  <c r="AK57" i="12" s="1"/>
  <c r="BQ54" i="12"/>
  <c r="BP54" i="12"/>
  <c r="BO54" i="12"/>
  <c r="BN54" i="12"/>
  <c r="BM54" i="12"/>
  <c r="BL54" i="12"/>
  <c r="BK54" i="12"/>
  <c r="BJ54" i="12"/>
  <c r="BI54" i="12"/>
  <c r="BH54" i="12"/>
  <c r="BF54" i="12"/>
  <c r="BE54" i="12"/>
  <c r="BC54" i="12" a="1"/>
  <c r="BC54" i="12" s="1"/>
  <c r="BB54" i="12" a="1"/>
  <c r="BB54" i="12" s="1"/>
  <c r="BA54" i="12" a="1"/>
  <c r="BA54" i="12" s="1"/>
  <c r="AY54" i="12"/>
  <c r="AX54" i="12"/>
  <c r="AW54" i="12"/>
  <c r="AV54" i="12"/>
  <c r="AU54" i="12"/>
  <c r="AT54" i="12"/>
  <c r="AS54" i="12"/>
  <c r="AR54" i="12"/>
  <c r="AQ54" i="12"/>
  <c r="Y54" i="12"/>
  <c r="AL54" i="12" s="1"/>
  <c r="X54" i="12"/>
  <c r="W54" i="12"/>
  <c r="BQ53" i="12"/>
  <c r="BP53" i="12"/>
  <c r="BO53" i="12"/>
  <c r="BN53" i="12"/>
  <c r="BM53" i="12"/>
  <c r="BL53" i="12"/>
  <c r="BK53" i="12"/>
  <c r="BJ53" i="12"/>
  <c r="BI53" i="12"/>
  <c r="BH53" i="12"/>
  <c r="BF53" i="12"/>
  <c r="BE53" i="12"/>
  <c r="BB53" i="12" a="1"/>
  <c r="BB53" i="12" s="1"/>
  <c r="BA53" i="12" a="1"/>
  <c r="BA53" i="12" s="1"/>
  <c r="AY53" i="12"/>
  <c r="AX53" i="12"/>
  <c r="AV53" i="12"/>
  <c r="AU53" i="12"/>
  <c r="AT53" i="12"/>
  <c r="AS53" i="12"/>
  <c r="Y53" i="12"/>
  <c r="AL53" i="12" s="1"/>
  <c r="X53" i="12"/>
  <c r="AK53" i="12" s="1"/>
  <c r="BQ52" i="12"/>
  <c r="BP52" i="12"/>
  <c r="BO52" i="12"/>
  <c r="BN52" i="12"/>
  <c r="BM52" i="12"/>
  <c r="BL52" i="12"/>
  <c r="BK52" i="12"/>
  <c r="BJ52" i="12"/>
  <c r="BI52" i="12"/>
  <c r="BH52" i="12"/>
  <c r="BF52" i="12"/>
  <c r="BE52" i="12"/>
  <c r="BC52" i="12" a="1"/>
  <c r="BC52" i="12" s="1"/>
  <c r="BB52" i="12" a="1"/>
  <c r="BB52" i="12" s="1"/>
  <c r="AY52" i="12"/>
  <c r="AX52" i="12"/>
  <c r="AV52" i="12"/>
  <c r="AU52" i="12"/>
  <c r="AT52" i="12"/>
  <c r="AS52" i="12"/>
  <c r="Y52" i="12"/>
  <c r="X52" i="12"/>
  <c r="AK52" i="12" s="1"/>
  <c r="BQ51" i="12"/>
  <c r="BP51" i="12"/>
  <c r="BO51" i="12"/>
  <c r="BN51" i="12"/>
  <c r="BM51" i="12"/>
  <c r="BK51" i="12"/>
  <c r="BJ51" i="12"/>
  <c r="BF51" i="12"/>
  <c r="BC51" i="12" a="1"/>
  <c r="BC51" i="12" s="1"/>
  <c r="BB51" i="12" a="1"/>
  <c r="BB51" i="12" s="1"/>
  <c r="BA51" i="12" a="1"/>
  <c r="BA51" i="12" s="1"/>
  <c r="AY51" i="12"/>
  <c r="AX51" i="12"/>
  <c r="AV51" i="12"/>
  <c r="AU51" i="12"/>
  <c r="AT51" i="12"/>
  <c r="AS51" i="12"/>
  <c r="Y51" i="12"/>
  <c r="AL51" i="12" s="1"/>
  <c r="X51" i="12"/>
  <c r="BQ50" i="12"/>
  <c r="BP50" i="12"/>
  <c r="BO50" i="12"/>
  <c r="BN50" i="12"/>
  <c r="BM50" i="12"/>
  <c r="BL50" i="12"/>
  <c r="BK50" i="12"/>
  <c r="BJ50" i="12"/>
  <c r="BI50" i="12"/>
  <c r="BH50" i="12"/>
  <c r="BF50" i="12"/>
  <c r="BE50" i="12"/>
  <c r="BB50" i="12" a="1"/>
  <c r="BB50" i="12" s="1"/>
  <c r="BA50" i="12" a="1"/>
  <c r="BA50" i="12" s="1"/>
  <c r="AY50" i="12"/>
  <c r="AX50" i="12"/>
  <c r="AV50" i="12"/>
  <c r="AU50" i="12"/>
  <c r="AT50" i="12"/>
  <c r="AS50" i="12"/>
  <c r="Y50" i="12"/>
  <c r="AL50" i="12" s="1"/>
  <c r="X50" i="12"/>
  <c r="AK50" i="12" s="1"/>
  <c r="BQ47" i="12"/>
  <c r="BP47" i="12"/>
  <c r="BO47" i="12"/>
  <c r="BN47" i="12"/>
  <c r="BM47" i="12"/>
  <c r="BK47" i="12"/>
  <c r="BJ47" i="12"/>
  <c r="BF47" i="12"/>
  <c r="BC47" i="12" a="1"/>
  <c r="BC47" i="12" s="1"/>
  <c r="BB47" i="12" a="1"/>
  <c r="BB47" i="12" s="1"/>
  <c r="BA47" i="12" a="1"/>
  <c r="BA47" i="12" s="1"/>
  <c r="AY47" i="12"/>
  <c r="AX47" i="12"/>
  <c r="AV47" i="12"/>
  <c r="AU47" i="12"/>
  <c r="AT47" i="12"/>
  <c r="AS47" i="12"/>
  <c r="Y47" i="12"/>
  <c r="AL47" i="12" s="1"/>
  <c r="X47" i="12"/>
  <c r="BQ46" i="12"/>
  <c r="BP46" i="12"/>
  <c r="BO46" i="12"/>
  <c r="BN46" i="12"/>
  <c r="BM46" i="12"/>
  <c r="BK46" i="12"/>
  <c r="BJ46" i="12"/>
  <c r="BF46" i="12"/>
  <c r="BB46" i="12" a="1"/>
  <c r="BB46" i="12" s="1"/>
  <c r="BA46" i="12" a="1"/>
  <c r="BA46" i="12" s="1"/>
  <c r="AY46" i="12"/>
  <c r="AX46" i="12"/>
  <c r="AV46" i="12"/>
  <c r="AU46" i="12"/>
  <c r="AT46" i="12"/>
  <c r="AS46" i="12"/>
  <c r="Y46" i="12"/>
  <c r="AL46" i="12" s="1"/>
  <c r="X46" i="12"/>
  <c r="BQ45" i="12"/>
  <c r="BP45" i="12"/>
  <c r="BO45" i="12"/>
  <c r="BN45" i="12"/>
  <c r="BM45" i="12"/>
  <c r="BK45" i="12"/>
  <c r="BJ45" i="12"/>
  <c r="BF45" i="12"/>
  <c r="BC45" i="12" a="1"/>
  <c r="BC45" i="12" s="1"/>
  <c r="BB45" i="12" a="1"/>
  <c r="BB45" i="12" s="1"/>
  <c r="BA45" i="12" a="1"/>
  <c r="BA45" i="12" s="1"/>
  <c r="AY45" i="12"/>
  <c r="AX45" i="12"/>
  <c r="AV45" i="12"/>
  <c r="AU45" i="12"/>
  <c r="AT45" i="12"/>
  <c r="AS45" i="12"/>
  <c r="Y45" i="12"/>
  <c r="AL45" i="12" s="1"/>
  <c r="X45" i="12"/>
  <c r="BQ44" i="12"/>
  <c r="BP44" i="12"/>
  <c r="BO44" i="12"/>
  <c r="BN44" i="12"/>
  <c r="BM44" i="12"/>
  <c r="BL44" i="12"/>
  <c r="BK44" i="12"/>
  <c r="BJ44" i="12"/>
  <c r="BI44" i="12"/>
  <c r="BH44" i="12"/>
  <c r="BF44" i="12"/>
  <c r="BE44" i="12"/>
  <c r="BC44" i="12" a="1"/>
  <c r="BC44" i="12" s="1"/>
  <c r="BB44" i="12" a="1"/>
  <c r="BB44" i="12" s="1"/>
  <c r="BA44" i="12" a="1"/>
  <c r="BA44" i="12" s="1"/>
  <c r="AY44" i="12"/>
  <c r="AX44" i="12"/>
  <c r="AW44" i="12"/>
  <c r="AV44" i="12"/>
  <c r="AU44" i="12"/>
  <c r="AT44" i="12"/>
  <c r="AS44" i="12"/>
  <c r="AR44" i="12"/>
  <c r="AQ44" i="12"/>
  <c r="Y44" i="12"/>
  <c r="AL44" i="12" s="1"/>
  <c r="X44" i="12"/>
  <c r="AK44" i="12" s="1"/>
  <c r="W44" i="12"/>
  <c r="BQ43" i="12"/>
  <c r="BP43" i="12"/>
  <c r="BO43" i="12"/>
  <c r="BN43" i="12"/>
  <c r="BM43" i="12"/>
  <c r="BF43" i="12"/>
  <c r="BC43" i="12" a="1"/>
  <c r="BC43" i="12" s="1"/>
  <c r="BB43" i="12" a="1"/>
  <c r="BB43" i="12" s="1"/>
  <c r="BA43" i="12" a="1"/>
  <c r="BA43" i="12" s="1"/>
  <c r="AY43" i="12"/>
  <c r="AV43" i="12"/>
  <c r="AU43" i="12"/>
  <c r="Y43" i="12"/>
  <c r="AL43" i="12" s="1"/>
  <c r="BQ38" i="12"/>
  <c r="BP38" i="12"/>
  <c r="BO38" i="12"/>
  <c r="BN38" i="12"/>
  <c r="BM38" i="12"/>
  <c r="BL38" i="12"/>
  <c r="BK38" i="12"/>
  <c r="BJ38" i="12"/>
  <c r="BI38" i="12"/>
  <c r="BH38" i="12"/>
  <c r="BF38" i="12"/>
  <c r="BE38" i="12"/>
  <c r="BC38" i="12" a="1"/>
  <c r="BC38" i="12" s="1"/>
  <c r="BB38" i="12" a="1"/>
  <c r="BB38" i="12" s="1"/>
  <c r="BA38" i="12" a="1"/>
  <c r="BA38" i="12" s="1"/>
  <c r="AZ38" i="12"/>
  <c r="AY38" i="12"/>
  <c r="AX38" i="12"/>
  <c r="AW38" i="12"/>
  <c r="AV38" i="12"/>
  <c r="AU38" i="12"/>
  <c r="AT38" i="12"/>
  <c r="AS38" i="12"/>
  <c r="AR38" i="12"/>
  <c r="AQ38" i="12"/>
  <c r="Y38" i="12"/>
  <c r="AL38" i="12" s="1"/>
  <c r="X38" i="12"/>
  <c r="AK38" i="12" s="1"/>
  <c r="W38" i="12"/>
  <c r="AJ38" i="12" s="1"/>
  <c r="BQ37" i="12"/>
  <c r="BP37" i="12"/>
  <c r="BO37" i="12"/>
  <c r="BN37" i="12"/>
  <c r="BM37" i="12"/>
  <c r="BL37" i="12"/>
  <c r="BK37" i="12"/>
  <c r="BJ37" i="12"/>
  <c r="BI37" i="12"/>
  <c r="BH37" i="12"/>
  <c r="BF37" i="12"/>
  <c r="BE37" i="12"/>
  <c r="BC37" i="12" a="1"/>
  <c r="BC37" i="12" s="1"/>
  <c r="BB37" i="12" a="1"/>
  <c r="BB37" i="12" s="1"/>
  <c r="BA37" i="12" a="1"/>
  <c r="BA37" i="12" s="1"/>
  <c r="AY37" i="12"/>
  <c r="AX37" i="12"/>
  <c r="AV37" i="12"/>
  <c r="AU37" i="12"/>
  <c r="AT37" i="12"/>
  <c r="AS37" i="12"/>
  <c r="Y37" i="12"/>
  <c r="AL37" i="12" s="1"/>
  <c r="X37" i="12"/>
  <c r="AK37" i="12" s="1"/>
  <c r="BQ36" i="12"/>
  <c r="BP36" i="12"/>
  <c r="BO36" i="12"/>
  <c r="BN36" i="12"/>
  <c r="BM36" i="12"/>
  <c r="BL36" i="12"/>
  <c r="BK36" i="12"/>
  <c r="BJ36" i="12"/>
  <c r="BI36" i="12"/>
  <c r="BH36" i="12"/>
  <c r="BF36" i="12"/>
  <c r="BE36" i="12"/>
  <c r="BC36" i="12" a="1"/>
  <c r="BC36" i="12" s="1"/>
  <c r="BB36" i="12" a="1"/>
  <c r="BB36" i="12" s="1"/>
  <c r="BA36" i="12" a="1"/>
  <c r="BA36" i="12" s="1"/>
  <c r="AZ36" i="12"/>
  <c r="AY36" i="12"/>
  <c r="AX36" i="12"/>
  <c r="AW36" i="12"/>
  <c r="AV36" i="12"/>
  <c r="AU36" i="12"/>
  <c r="AT36" i="12"/>
  <c r="AS36" i="12"/>
  <c r="AR36" i="12"/>
  <c r="AQ36" i="12"/>
  <c r="Y36" i="12"/>
  <c r="AL36" i="12" s="1"/>
  <c r="X36" i="12"/>
  <c r="AK36" i="12" s="1"/>
  <c r="W36" i="12"/>
  <c r="AJ36" i="12" s="1"/>
  <c r="BQ35" i="12"/>
  <c r="BP35" i="12"/>
  <c r="BO35" i="12"/>
  <c r="BN35" i="12"/>
  <c r="BM35" i="12"/>
  <c r="BL35" i="12"/>
  <c r="BK35" i="12"/>
  <c r="BJ35" i="12"/>
  <c r="BI35" i="12"/>
  <c r="BH35" i="12"/>
  <c r="BF35" i="12"/>
  <c r="BE35" i="12"/>
  <c r="BC35" i="12" a="1"/>
  <c r="BC35" i="12" s="1"/>
  <c r="BB35" i="12" a="1"/>
  <c r="BB35" i="12" s="1"/>
  <c r="BA35" i="12" a="1"/>
  <c r="BA35" i="12" s="1"/>
  <c r="AY35" i="12"/>
  <c r="AX35" i="12"/>
  <c r="AV35" i="12"/>
  <c r="AU35" i="12"/>
  <c r="AT35" i="12"/>
  <c r="AS35" i="12"/>
  <c r="Y35" i="12"/>
  <c r="AL35" i="12" s="1"/>
  <c r="X35" i="12"/>
  <c r="AK35" i="12" s="1"/>
  <c r="BQ31" i="12"/>
  <c r="BP31" i="12"/>
  <c r="BO31" i="12"/>
  <c r="BN31" i="12"/>
  <c r="BM31" i="12"/>
  <c r="BL31" i="12"/>
  <c r="BK31" i="12"/>
  <c r="BJ31" i="12"/>
  <c r="BI31" i="12"/>
  <c r="BH31" i="12"/>
  <c r="BF31" i="12"/>
  <c r="BE31" i="12"/>
  <c r="BC31" i="12" a="1"/>
  <c r="BC31" i="12" s="1"/>
  <c r="BB31" i="12" a="1"/>
  <c r="BB31" i="12" s="1"/>
  <c r="BA31" i="12" a="1"/>
  <c r="BA31" i="12" s="1"/>
  <c r="AZ31" i="12"/>
  <c r="AY31" i="12"/>
  <c r="AX31" i="12"/>
  <c r="AW31" i="12"/>
  <c r="AV31" i="12"/>
  <c r="AU31" i="12"/>
  <c r="AT31" i="12"/>
  <c r="AS31" i="12"/>
  <c r="AR31" i="12"/>
  <c r="AQ31" i="12"/>
  <c r="Y31" i="12"/>
  <c r="AL31" i="12" s="1"/>
  <c r="X31" i="12"/>
  <c r="AK31" i="12" s="1"/>
  <c r="W31" i="12"/>
  <c r="AJ31" i="12" s="1"/>
  <c r="BQ30" i="12"/>
  <c r="BP30" i="12"/>
  <c r="BO30" i="12"/>
  <c r="BN30" i="12"/>
  <c r="BM30" i="12"/>
  <c r="BL30" i="12"/>
  <c r="BK30" i="12"/>
  <c r="BJ30" i="12"/>
  <c r="BI30" i="12"/>
  <c r="BH30" i="12"/>
  <c r="BF30" i="12"/>
  <c r="BE30" i="12"/>
  <c r="BC30" i="12" a="1"/>
  <c r="BC30" i="12" s="1"/>
  <c r="BB30" i="12" a="1"/>
  <c r="BB30" i="12" s="1"/>
  <c r="BA30" i="12" a="1"/>
  <c r="BA30" i="12" s="1"/>
  <c r="AZ30" i="12"/>
  <c r="AY30" i="12"/>
  <c r="AX30" i="12"/>
  <c r="AW30" i="12"/>
  <c r="AV30" i="12"/>
  <c r="AU30" i="12"/>
  <c r="AT30" i="12"/>
  <c r="AS30" i="12"/>
  <c r="AR30" i="12"/>
  <c r="AQ30" i="12"/>
  <c r="Y30" i="12"/>
  <c r="AL30" i="12" s="1"/>
  <c r="X30" i="12"/>
  <c r="AK30" i="12" s="1"/>
  <c r="W30" i="12"/>
  <c r="BQ29" i="12"/>
  <c r="BP29" i="12"/>
  <c r="BO29" i="12"/>
  <c r="BN29" i="12"/>
  <c r="BM29" i="12"/>
  <c r="BL29" i="12"/>
  <c r="BK29" i="12"/>
  <c r="BJ29" i="12"/>
  <c r="BI29" i="12"/>
  <c r="BH29" i="12"/>
  <c r="BF29" i="12"/>
  <c r="BE29" i="12"/>
  <c r="BC29" i="12" a="1"/>
  <c r="BC29" i="12" s="1"/>
  <c r="BB29" i="12" a="1"/>
  <c r="BB29" i="12" s="1"/>
  <c r="BA29" i="12" a="1"/>
  <c r="BA29" i="12" s="1"/>
  <c r="AZ29" i="12"/>
  <c r="AY29" i="12"/>
  <c r="AX29" i="12"/>
  <c r="AW29" i="12"/>
  <c r="AV29" i="12"/>
  <c r="AU29" i="12"/>
  <c r="AT29" i="12"/>
  <c r="AS29" i="12"/>
  <c r="AR29" i="12"/>
  <c r="AQ29" i="12"/>
  <c r="Y29" i="12"/>
  <c r="X29" i="12"/>
  <c r="AK29" i="12" s="1"/>
  <c r="W29" i="12"/>
  <c r="AJ29" i="12" s="1"/>
  <c r="BQ28" i="12"/>
  <c r="BP28" i="12"/>
  <c r="BO28" i="12"/>
  <c r="BN28" i="12"/>
  <c r="BM28" i="12"/>
  <c r="BL28" i="12"/>
  <c r="BK28" i="12"/>
  <c r="BJ28" i="12"/>
  <c r="BI28" i="12"/>
  <c r="BH28" i="12"/>
  <c r="BF28" i="12"/>
  <c r="BE28" i="12"/>
  <c r="BC28" i="12" a="1"/>
  <c r="BC28" i="12" s="1"/>
  <c r="BB28" i="12" a="1"/>
  <c r="BB28" i="12" s="1"/>
  <c r="BA28" i="12" a="1"/>
  <c r="BA28" i="12" s="1"/>
  <c r="AY28" i="12"/>
  <c r="AX28" i="12"/>
  <c r="AW28" i="12"/>
  <c r="O26" i="12" s="1" a="1"/>
  <c r="O26" i="12" s="1"/>
  <c r="AV28" i="12"/>
  <c r="AU28" i="12"/>
  <c r="AT28" i="12"/>
  <c r="AS28" i="12"/>
  <c r="AR28" i="12"/>
  <c r="AQ28" i="12"/>
  <c r="Y28" i="12"/>
  <c r="AL28" i="12" s="1"/>
  <c r="X28" i="12"/>
  <c r="AK28" i="12" s="1"/>
  <c r="W28" i="12"/>
  <c r="BQ25" i="12"/>
  <c r="BP25" i="12"/>
  <c r="BO25" i="12"/>
  <c r="BN25" i="12"/>
  <c r="BM25" i="12"/>
  <c r="BL25" i="12"/>
  <c r="BK25" i="12"/>
  <c r="BJ25" i="12"/>
  <c r="BI25" i="12"/>
  <c r="BH25" i="12"/>
  <c r="BF25" i="12"/>
  <c r="BE25" i="12"/>
  <c r="BC25" i="12" a="1"/>
  <c r="BC25" i="12" s="1"/>
  <c r="BB25" i="12" a="1"/>
  <c r="BB25" i="12" s="1"/>
  <c r="BA25" i="12" a="1"/>
  <c r="BA25" i="12" s="1"/>
  <c r="AZ25" i="12"/>
  <c r="AY25" i="12"/>
  <c r="AX25" i="12"/>
  <c r="AW25" i="12"/>
  <c r="AV25" i="12"/>
  <c r="AU25" i="12"/>
  <c r="AT25" i="12"/>
  <c r="AS25" i="12"/>
  <c r="AR25" i="12"/>
  <c r="AQ25" i="12"/>
  <c r="Y25" i="12"/>
  <c r="AL25" i="12" s="1"/>
  <c r="X25" i="12"/>
  <c r="AK25" i="12" s="1"/>
  <c r="W25" i="12"/>
  <c r="AJ25" i="12" s="1"/>
  <c r="BQ24" i="12"/>
  <c r="BP24" i="12"/>
  <c r="BO24" i="12"/>
  <c r="BN24" i="12"/>
  <c r="BM24" i="12"/>
  <c r="BL24" i="12"/>
  <c r="BK24" i="12"/>
  <c r="BJ24" i="12"/>
  <c r="BI24" i="12"/>
  <c r="BH24" i="12"/>
  <c r="BF24" i="12"/>
  <c r="BE24" i="12"/>
  <c r="BC24" i="12" a="1"/>
  <c r="BC24" i="12" s="1"/>
  <c r="BB24" i="12" a="1"/>
  <c r="BB24" i="12" s="1"/>
  <c r="BA24" i="12" a="1"/>
  <c r="BA24" i="12" s="1"/>
  <c r="AZ24" i="12"/>
  <c r="AY24" i="12"/>
  <c r="AX24" i="12"/>
  <c r="AW24" i="12"/>
  <c r="AV24" i="12"/>
  <c r="AU24" i="12"/>
  <c r="AT24" i="12"/>
  <c r="AS24" i="12"/>
  <c r="AR24" i="12"/>
  <c r="AQ24" i="12"/>
  <c r="Y24" i="12"/>
  <c r="AL24" i="12" s="1"/>
  <c r="X24" i="12"/>
  <c r="AK24" i="12" s="1"/>
  <c r="W24" i="12"/>
  <c r="AJ24" i="12" s="1"/>
  <c r="BQ23" i="12"/>
  <c r="BP23" i="12"/>
  <c r="BO23" i="12"/>
  <c r="BN23" i="12"/>
  <c r="BM23" i="12"/>
  <c r="BL23" i="12"/>
  <c r="BK23" i="12"/>
  <c r="BJ23" i="12"/>
  <c r="BI23" i="12"/>
  <c r="BH23" i="12"/>
  <c r="BF23" i="12"/>
  <c r="BE23" i="12"/>
  <c r="AY23" i="12"/>
  <c r="AX23" i="12"/>
  <c r="AV23" i="12"/>
  <c r="AU23" i="12"/>
  <c r="AT23" i="12"/>
  <c r="AS23" i="12"/>
  <c r="Y23" i="12"/>
  <c r="AL23" i="12" s="1"/>
  <c r="X23" i="12"/>
  <c r="AK23" i="12" s="1"/>
  <c r="BQ22" i="12"/>
  <c r="BP22" i="12"/>
  <c r="BO22" i="12"/>
  <c r="BN22" i="12"/>
  <c r="BM22" i="12"/>
  <c r="BL22" i="12"/>
  <c r="BK22" i="12"/>
  <c r="BJ22" i="12"/>
  <c r="BI22" i="12"/>
  <c r="BH22" i="12"/>
  <c r="BF22" i="12"/>
  <c r="BE22" i="12"/>
  <c r="BC22" i="12" a="1"/>
  <c r="BC22" i="12" s="1"/>
  <c r="BB22" i="12" a="1"/>
  <c r="BB22" i="12" s="1"/>
  <c r="BA22" i="12" a="1"/>
  <c r="BA22" i="12" s="1"/>
  <c r="AY22" i="12"/>
  <c r="AX22" i="12"/>
  <c r="AV22" i="12"/>
  <c r="AU22" i="12"/>
  <c r="AT22" i="12"/>
  <c r="AS22" i="12"/>
  <c r="Y22" i="12"/>
  <c r="AL22" i="12" s="1"/>
  <c r="X22" i="12"/>
  <c r="AK22" i="12" s="1"/>
  <c r="BQ19" i="12"/>
  <c r="BP19" i="12"/>
  <c r="BO19" i="12"/>
  <c r="BN19" i="12"/>
  <c r="BM19" i="12"/>
  <c r="BL19" i="12"/>
  <c r="BK19" i="12"/>
  <c r="BJ19" i="12"/>
  <c r="BI19" i="12"/>
  <c r="BH19" i="12"/>
  <c r="BF19" i="12"/>
  <c r="BE19" i="12"/>
  <c r="BC19" i="12" a="1"/>
  <c r="BC19" i="12" s="1"/>
  <c r="BB19" i="12" a="1"/>
  <c r="BB19" i="12" s="1"/>
  <c r="BA19" i="12" a="1"/>
  <c r="BA19" i="12" s="1"/>
  <c r="AY19" i="12"/>
  <c r="AX19" i="12"/>
  <c r="AV19" i="12"/>
  <c r="AU19" i="12"/>
  <c r="AT19" i="12"/>
  <c r="AS19" i="12"/>
  <c r="Y19" i="12"/>
  <c r="AL19" i="12" s="1"/>
  <c r="X19" i="12"/>
  <c r="AK19" i="12" s="1"/>
  <c r="BQ18" i="12"/>
  <c r="BP18" i="12"/>
  <c r="BO18" i="12"/>
  <c r="BN18" i="12"/>
  <c r="BM18" i="12"/>
  <c r="BK18" i="12"/>
  <c r="BJ18" i="12"/>
  <c r="BI18" i="12"/>
  <c r="BF18" i="12"/>
  <c r="BC18" i="12" a="1"/>
  <c r="BC18" i="12" s="1"/>
  <c r="BB18" i="12" a="1"/>
  <c r="BB18" i="12" s="1"/>
  <c r="BA18" i="12" a="1"/>
  <c r="BA18" i="12" s="1"/>
  <c r="AY18" i="12"/>
  <c r="AX18" i="12"/>
  <c r="AW18" i="12"/>
  <c r="AV18" i="12"/>
  <c r="AU18" i="12"/>
  <c r="AT18" i="12"/>
  <c r="AS18" i="12"/>
  <c r="AR18" i="12"/>
  <c r="BH18" i="12" s="1"/>
  <c r="AQ18" i="12"/>
  <c r="Y18" i="12"/>
  <c r="X18" i="12"/>
  <c r="W18" i="12"/>
  <c r="BP17" i="12"/>
  <c r="BO17" i="12"/>
  <c r="BN17" i="12"/>
  <c r="BM17" i="12"/>
  <c r="BK17" i="12"/>
  <c r="BJ17" i="12"/>
  <c r="BC17" i="12" a="1"/>
  <c r="BC17" i="12" s="1"/>
  <c r="BB17" i="12" a="1"/>
  <c r="BB17" i="12" s="1"/>
  <c r="BA17" i="12" a="1"/>
  <c r="BA17" i="12" s="1"/>
  <c r="AY17" i="12"/>
  <c r="AX17" i="12"/>
  <c r="AV17" i="12"/>
  <c r="AU17" i="12"/>
  <c r="AT17" i="12"/>
  <c r="BQ17" i="12" s="1"/>
  <c r="AS17" i="12"/>
  <c r="Y17" i="12"/>
  <c r="X17" i="12"/>
  <c r="BQ16" i="12"/>
  <c r="BP16" i="12"/>
  <c r="BO16" i="12"/>
  <c r="BN16" i="12"/>
  <c r="BM16" i="12"/>
  <c r="BK16" i="12"/>
  <c r="BJ16" i="12"/>
  <c r="BF16" i="12"/>
  <c r="BC16" i="12" a="1"/>
  <c r="BC16" i="12" s="1"/>
  <c r="BB16" i="12" a="1"/>
  <c r="BB16" i="12" s="1"/>
  <c r="BA16" i="12" a="1"/>
  <c r="BA16" i="12" s="1"/>
  <c r="AY16" i="12"/>
  <c r="AX16" i="12"/>
  <c r="AV16" i="12"/>
  <c r="AU16" i="12"/>
  <c r="AT16" i="12"/>
  <c r="AS16" i="12"/>
  <c r="Y16" i="12"/>
  <c r="AL16" i="12" s="1"/>
  <c r="X16" i="12"/>
  <c r="BF12" i="12"/>
  <c r="BF13" i="12"/>
  <c r="BQ65" i="12" l="1"/>
  <c r="BN65" i="12"/>
  <c r="AD65" i="12" s="1"/>
  <c r="AG65" i="12" s="1"/>
  <c r="BE18" i="12"/>
  <c r="BL18" i="12"/>
  <c r="AZ18" i="12" s="1"/>
  <c r="AD74" i="12"/>
  <c r="AG74" i="12" s="1"/>
  <c r="BG74" i="12"/>
  <c r="AC72" i="12"/>
  <c r="AF72" i="12" s="1"/>
  <c r="AE73" i="12"/>
  <c r="AH73" i="12" s="1"/>
  <c r="AC74" i="12"/>
  <c r="AF74" i="12" s="1"/>
  <c r="BD74" i="12"/>
  <c r="BG72" i="12"/>
  <c r="BD72" i="12"/>
  <c r="BG73" i="12"/>
  <c r="AD73" i="12"/>
  <c r="AG73" i="12" s="1"/>
  <c r="AE75" i="12"/>
  <c r="AH75" i="12" s="1"/>
  <c r="AD75" i="12"/>
  <c r="AG75" i="12" s="1"/>
  <c r="BD73" i="12"/>
  <c r="AE72" i="12"/>
  <c r="AH72" i="12" s="1"/>
  <c r="AD72" i="12"/>
  <c r="AE74" i="12"/>
  <c r="BD75" i="12"/>
  <c r="U75" i="12" a="1"/>
  <c r="U75" i="12" s="1"/>
  <c r="AC75" i="12"/>
  <c r="U73" i="12" a="1"/>
  <c r="U73" i="12" s="1"/>
  <c r="BG75" i="12"/>
  <c r="AC73" i="12"/>
  <c r="AE59" i="12"/>
  <c r="AH59" i="12" s="1"/>
  <c r="AC36" i="12"/>
  <c r="AF36" i="12" s="1"/>
  <c r="AD58" i="12"/>
  <c r="AG58" i="12" s="1"/>
  <c r="BD68" i="12"/>
  <c r="AC29" i="12"/>
  <c r="AF29" i="12" s="1"/>
  <c r="AE25" i="12"/>
  <c r="AH25" i="12" s="1"/>
  <c r="AE28" i="12"/>
  <c r="AH28" i="12" s="1"/>
  <c r="BG18" i="12"/>
  <c r="BD19" i="12"/>
  <c r="BG35" i="12"/>
  <c r="AC66" i="12"/>
  <c r="AE50" i="12"/>
  <c r="AH50" i="12" s="1"/>
  <c r="AD51" i="12"/>
  <c r="AG51" i="12" s="1"/>
  <c r="AE22" i="12"/>
  <c r="AH22" i="12" s="1"/>
  <c r="BG23" i="12"/>
  <c r="BD31" i="12"/>
  <c r="BG36" i="12"/>
  <c r="BD38" i="12"/>
  <c r="AD59" i="12"/>
  <c r="AG59" i="12" s="1"/>
  <c r="AD67" i="12"/>
  <c r="AG67" i="12" s="1"/>
  <c r="AD35" i="12"/>
  <c r="AG35" i="12" s="1"/>
  <c r="AC52" i="12"/>
  <c r="AF52" i="12" s="1"/>
  <c r="AD30" i="12"/>
  <c r="AG30" i="12" s="1"/>
  <c r="AC23" i="12"/>
  <c r="AF23" i="12" s="1"/>
  <c r="AD31" i="12"/>
  <c r="AG31" i="12" s="1"/>
  <c r="AD43" i="12"/>
  <c r="AG43" i="12" s="1"/>
  <c r="BD44" i="12"/>
  <c r="AD45" i="12"/>
  <c r="AG45" i="12" s="1"/>
  <c r="AE57" i="12"/>
  <c r="U61" i="12" a="1"/>
  <c r="U61" i="12" s="1"/>
  <c r="AE24" i="12"/>
  <c r="AH24" i="12" s="1"/>
  <c r="AC37" i="12"/>
  <c r="AF37" i="12" s="1"/>
  <c r="AC60" i="12"/>
  <c r="AF60" i="12" s="1"/>
  <c r="BG30" i="12"/>
  <c r="AD38" i="12"/>
  <c r="AG38" i="12" s="1"/>
  <c r="AD16" i="12"/>
  <c r="AG16" i="12" s="1"/>
  <c r="AE19" i="12"/>
  <c r="AH19" i="12" s="1"/>
  <c r="BG24" i="12"/>
  <c r="AC25" i="12"/>
  <c r="AE29" i="12"/>
  <c r="AH29" i="12" s="1"/>
  <c r="BG37" i="12"/>
  <c r="AE53" i="12"/>
  <c r="AH53" i="12" s="1"/>
  <c r="AD54" i="12"/>
  <c r="AG54" i="12" s="1"/>
  <c r="BG58" i="12"/>
  <c r="BG61" i="12"/>
  <c r="AE66" i="12"/>
  <c r="AH66" i="12" s="1"/>
  <c r="AE31" i="12"/>
  <c r="AH31" i="12" s="1"/>
  <c r="BD36" i="12"/>
  <c r="AE37" i="12"/>
  <c r="AH37" i="12" s="1"/>
  <c r="AE38" i="12"/>
  <c r="AH38" i="12" s="1"/>
  <c r="AD44" i="12"/>
  <c r="AG44" i="12" s="1"/>
  <c r="AK54" i="12"/>
  <c r="BD58" i="12"/>
  <c r="AE67" i="12"/>
  <c r="AH67" i="12" s="1"/>
  <c r="AD28" i="12"/>
  <c r="AG28" i="12" s="1"/>
  <c r="BD29" i="12"/>
  <c r="AC44" i="12"/>
  <c r="AF44" i="12" s="1"/>
  <c r="BG64" i="12"/>
  <c r="BG67" i="12"/>
  <c r="AD19" i="12"/>
  <c r="AG19" i="12" s="1"/>
  <c r="BG22" i="12"/>
  <c r="AD22" i="12"/>
  <c r="AG22" i="12" s="1"/>
  <c r="AE30" i="12"/>
  <c r="AH30" i="12" s="1"/>
  <c r="AE54" i="12"/>
  <c r="AH54" i="12" s="1"/>
  <c r="BD61" i="12"/>
  <c r="AE68" i="12"/>
  <c r="AH68" i="12" s="1"/>
  <c r="AE18" i="12"/>
  <c r="AH18" i="12" s="1"/>
  <c r="BG38" i="12"/>
  <c r="BD25" i="12"/>
  <c r="AD18" i="12"/>
  <c r="AG18" i="12" s="1"/>
  <c r="BD22" i="12"/>
  <c r="AD25" i="12"/>
  <c r="AG25" i="12" s="1"/>
  <c r="BG28" i="12"/>
  <c r="BD28" i="12"/>
  <c r="BD35" i="12"/>
  <c r="BG44" i="12"/>
  <c r="AD50" i="12"/>
  <c r="AG50" i="12" s="1"/>
  <c r="BG53" i="12"/>
  <c r="AD53" i="12"/>
  <c r="AG53" i="12" s="1"/>
  <c r="AC54" i="12"/>
  <c r="BD59" i="12"/>
  <c r="AE61" i="12"/>
  <c r="AH61" i="12" s="1"/>
  <c r="BD24" i="12"/>
  <c r="AL18" i="12"/>
  <c r="AD37" i="12"/>
  <c r="BG50" i="12"/>
  <c r="BG57" i="12"/>
  <c r="BG68" i="12"/>
  <c r="AC57" i="12"/>
  <c r="AF57" i="12" s="1"/>
  <c r="AE60" i="12"/>
  <c r="AH60" i="12" s="1"/>
  <c r="AE64" i="12"/>
  <c r="AH64" i="12" s="1"/>
  <c r="AD66" i="12"/>
  <c r="AC67" i="12"/>
  <c r="BG66" i="12"/>
  <c r="AC64" i="12"/>
  <c r="AC68" i="12"/>
  <c r="AD64" i="12"/>
  <c r="AD68" i="12"/>
  <c r="AE58" i="12"/>
  <c r="AC59" i="12"/>
  <c r="AK59" i="12"/>
  <c r="AL58" i="12"/>
  <c r="BG59" i="12"/>
  <c r="AD60" i="12"/>
  <c r="BG60" i="12"/>
  <c r="AC61" i="12"/>
  <c r="AD57" i="12"/>
  <c r="AD61" i="12"/>
  <c r="AC58" i="12"/>
  <c r="AD52" i="12"/>
  <c r="AL52" i="12"/>
  <c r="BG52" i="12"/>
  <c r="AE52" i="12"/>
  <c r="AC53" i="12"/>
  <c r="AC50" i="12"/>
  <c r="BG54" i="12"/>
  <c r="AD47" i="12"/>
  <c r="AE44" i="12"/>
  <c r="AD46" i="12"/>
  <c r="BD37" i="12"/>
  <c r="U36" i="12" a="1"/>
  <c r="U36" i="12" s="1"/>
  <c r="AD36" i="12"/>
  <c r="AE35" i="12"/>
  <c r="AE36" i="12"/>
  <c r="AC38" i="12"/>
  <c r="AC35" i="12"/>
  <c r="BD30" i="12"/>
  <c r="AD29" i="12"/>
  <c r="AL29" i="12"/>
  <c r="BG29" i="12"/>
  <c r="AJ30" i="12"/>
  <c r="AC30" i="12"/>
  <c r="AC31" i="12"/>
  <c r="BG31" i="12"/>
  <c r="AC28" i="12"/>
  <c r="AZ28" i="12" s="1"/>
  <c r="AE23" i="12"/>
  <c r="AC24" i="12"/>
  <c r="AD23" i="12"/>
  <c r="AD24" i="12"/>
  <c r="BG25" i="12"/>
  <c r="AC22" i="12"/>
  <c r="AD17" i="12"/>
  <c r="AJ18" i="12"/>
  <c r="AC19" i="12"/>
  <c r="BG19" i="12"/>
  <c r="U38" i="12" a="1"/>
  <c r="U38" i="12" s="1"/>
  <c r="AC18" i="12" l="1"/>
  <c r="AF18" i="12" s="1"/>
  <c r="AI74" i="12"/>
  <c r="BD18" i="12"/>
  <c r="AZ54" i="12"/>
  <c r="AJ28" i="12"/>
  <c r="AK18" i="12"/>
  <c r="AO73" i="12"/>
  <c r="AN74" i="12"/>
  <c r="AI72" i="12"/>
  <c r="AB75" i="12"/>
  <c r="AZ44" i="12"/>
  <c r="AJ44" i="12" s="1"/>
  <c r="AM72" i="12"/>
  <c r="AA72" i="12"/>
  <c r="AB72" i="12"/>
  <c r="AZ72" i="12"/>
  <c r="AJ72" i="12" s="1"/>
  <c r="AP72" i="12"/>
  <c r="AO72" i="12"/>
  <c r="Z72" i="12"/>
  <c r="AI73" i="12"/>
  <c r="AP73" i="12"/>
  <c r="AF73" i="12"/>
  <c r="AM73" i="12"/>
  <c r="AF75" i="12"/>
  <c r="AM75" i="12"/>
  <c r="AI75" i="12"/>
  <c r="AP75" i="12"/>
  <c r="AP74" i="12"/>
  <c r="AN75" i="12"/>
  <c r="AO75" i="12"/>
  <c r="AN73" i="12"/>
  <c r="AA74" i="12"/>
  <c r="Z73" i="12"/>
  <c r="Z75" i="12"/>
  <c r="Z74" i="12"/>
  <c r="AM74" i="12"/>
  <c r="AB73" i="12"/>
  <c r="AH74" i="12"/>
  <c r="AO74" i="12"/>
  <c r="AZ74" i="12"/>
  <c r="AJ74" i="12" s="1"/>
  <c r="AA75" i="12"/>
  <c r="AG72" i="12"/>
  <c r="AN72" i="12"/>
  <c r="AA73" i="12"/>
  <c r="AB74" i="12"/>
  <c r="Z29" i="12"/>
  <c r="AN59" i="12"/>
  <c r="AN28" i="12"/>
  <c r="AA25" i="12"/>
  <c r="Z25" i="12"/>
  <c r="AB31" i="12"/>
  <c r="AB25" i="12"/>
  <c r="AI44" i="12"/>
  <c r="AI60" i="12"/>
  <c r="AP25" i="12"/>
  <c r="AO53" i="12"/>
  <c r="AM25" i="12"/>
  <c r="AF25" i="12"/>
  <c r="AN25" i="12"/>
  <c r="AP54" i="12"/>
  <c r="AI25" i="12"/>
  <c r="AO67" i="12"/>
  <c r="AO25" i="12"/>
  <c r="Z36" i="12"/>
  <c r="AN37" i="12"/>
  <c r="AI57" i="12"/>
  <c r="AN66" i="12"/>
  <c r="AA54" i="12"/>
  <c r="AB54" i="12"/>
  <c r="AO54" i="12"/>
  <c r="AI54" i="12"/>
  <c r="AO37" i="12"/>
  <c r="AM54" i="12"/>
  <c r="AM60" i="12"/>
  <c r="AF66" i="12"/>
  <c r="AO66" i="12"/>
  <c r="Z24" i="12"/>
  <c r="AF54" i="12"/>
  <c r="AM66" i="12"/>
  <c r="AM52" i="12"/>
  <c r="AN54" i="12"/>
  <c r="Z54" i="12"/>
  <c r="AG37" i="12"/>
  <c r="AN67" i="12"/>
  <c r="AG66" i="12"/>
  <c r="AM36" i="12"/>
  <c r="AM37" i="12"/>
  <c r="AP66" i="12"/>
  <c r="AB44" i="12"/>
  <c r="AI37" i="12"/>
  <c r="AO19" i="12"/>
  <c r="AO28" i="12"/>
  <c r="Z44" i="12"/>
  <c r="AI66" i="12"/>
  <c r="AP37" i="12"/>
  <c r="AI67" i="12"/>
  <c r="AO59" i="12"/>
  <c r="AA38" i="12"/>
  <c r="AO57" i="12"/>
  <c r="AH57" i="12"/>
  <c r="AF67" i="12"/>
  <c r="AP67" i="12"/>
  <c r="Z28" i="12"/>
  <c r="AO29" i="12"/>
  <c r="AM44" i="12"/>
  <c r="AI52" i="12"/>
  <c r="AM67" i="12"/>
  <c r="AP44" i="12"/>
  <c r="AN64" i="12"/>
  <c r="AG64" i="12"/>
  <c r="AF68" i="12"/>
  <c r="AM68" i="12"/>
  <c r="AI68" i="12"/>
  <c r="AP68" i="12"/>
  <c r="AO68" i="12"/>
  <c r="AF64" i="12"/>
  <c r="AM64" i="12"/>
  <c r="AI64" i="12"/>
  <c r="AP64" i="12"/>
  <c r="AN68" i="12"/>
  <c r="AG68" i="12"/>
  <c r="AO64" i="12"/>
  <c r="AN61" i="12"/>
  <c r="AG61" i="12"/>
  <c r="AM57" i="12"/>
  <c r="AO61" i="12"/>
  <c r="AG60" i="12"/>
  <c r="AN60" i="12"/>
  <c r="AI59" i="12"/>
  <c r="AP59" i="12"/>
  <c r="AF59" i="12"/>
  <c r="AM59" i="12"/>
  <c r="AO60" i="12"/>
  <c r="AI58" i="12"/>
  <c r="AP58" i="12"/>
  <c r="AF58" i="12"/>
  <c r="AM58" i="12"/>
  <c r="AH58" i="12"/>
  <c r="AO58" i="12"/>
  <c r="AP60" i="12"/>
  <c r="AP57" i="12"/>
  <c r="AN57" i="12"/>
  <c r="AG57" i="12"/>
  <c r="AF61" i="12"/>
  <c r="AI61" i="12"/>
  <c r="AM61" i="12"/>
  <c r="AA61" i="12"/>
  <c r="AB61" i="12"/>
  <c r="AP61" i="12"/>
  <c r="AN58" i="12"/>
  <c r="Z61" i="12"/>
  <c r="AF50" i="12"/>
  <c r="AM50" i="12"/>
  <c r="AI50" i="12"/>
  <c r="AP50" i="12"/>
  <c r="AH52" i="12"/>
  <c r="AO52" i="12"/>
  <c r="AO50" i="12"/>
  <c r="AG52" i="12"/>
  <c r="AN52" i="12"/>
  <c r="AN53" i="12"/>
  <c r="AP52" i="12"/>
  <c r="AN50" i="12"/>
  <c r="AP53" i="12"/>
  <c r="AF53" i="12"/>
  <c r="AM53" i="12"/>
  <c r="AI53" i="12"/>
  <c r="AG47" i="12"/>
  <c r="AA44" i="12"/>
  <c r="AH44" i="12"/>
  <c r="AO44" i="12"/>
  <c r="AG46" i="12"/>
  <c r="AN44" i="12"/>
  <c r="AO35" i="12"/>
  <c r="AH35" i="12"/>
  <c r="AG36" i="12"/>
  <c r="AN36" i="12"/>
  <c r="AB36" i="12"/>
  <c r="AP36" i="12"/>
  <c r="AB38" i="12"/>
  <c r="AI35" i="12"/>
  <c r="AM35" i="12"/>
  <c r="AP35" i="12"/>
  <c r="AF35" i="12"/>
  <c r="AI36" i="12"/>
  <c r="AN35" i="12"/>
  <c r="AF38" i="12"/>
  <c r="AM38" i="12"/>
  <c r="AI38" i="12"/>
  <c r="AP38" i="12"/>
  <c r="Z38" i="12"/>
  <c r="AO38" i="12"/>
  <c r="AA36" i="12"/>
  <c r="AH36" i="12"/>
  <c r="AO36" i="12"/>
  <c r="AN38" i="12"/>
  <c r="AP30" i="12"/>
  <c r="AI30" i="12"/>
  <c r="AF30" i="12"/>
  <c r="AM30" i="12"/>
  <c r="AA30" i="12"/>
  <c r="AG29" i="12"/>
  <c r="AN29" i="12"/>
  <c r="AN31" i="12"/>
  <c r="AB28" i="12"/>
  <c r="AM29" i="12"/>
  <c r="Z30" i="12"/>
  <c r="AO30" i="12"/>
  <c r="AA28" i="12"/>
  <c r="Z31" i="12"/>
  <c r="AA29" i="12"/>
  <c r="AB29" i="12"/>
  <c r="AM28" i="12"/>
  <c r="AI28" i="12"/>
  <c r="AP28" i="12"/>
  <c r="AF28" i="12"/>
  <c r="AB30" i="12"/>
  <c r="AI29" i="12"/>
  <c r="AN30" i="12"/>
  <c r="AF31" i="12"/>
  <c r="AM31" i="12"/>
  <c r="AI31" i="12"/>
  <c r="AP31" i="12"/>
  <c r="AP29" i="12"/>
  <c r="AA31" i="12"/>
  <c r="AO31" i="12"/>
  <c r="AM23" i="12"/>
  <c r="AI23" i="12"/>
  <c r="AO22" i="12"/>
  <c r="AO24" i="12"/>
  <c r="AG24" i="12"/>
  <c r="AN24" i="12"/>
  <c r="AP24" i="12"/>
  <c r="AB24" i="12"/>
  <c r="AF24" i="12"/>
  <c r="AM24" i="12"/>
  <c r="AA24" i="12"/>
  <c r="AI24" i="12"/>
  <c r="AH23" i="12"/>
  <c r="AO23" i="12"/>
  <c r="AI22" i="12"/>
  <c r="AP22" i="12"/>
  <c r="AF22" i="12"/>
  <c r="AM22" i="12"/>
  <c r="AP23" i="12"/>
  <c r="AG23" i="12"/>
  <c r="AN23" i="12"/>
  <c r="AN22" i="12"/>
  <c r="AG17" i="12"/>
  <c r="AF19" i="12"/>
  <c r="AM19" i="12"/>
  <c r="AI19" i="12"/>
  <c r="AP19" i="12"/>
  <c r="AN19" i="12"/>
  <c r="AP18" i="12" l="1"/>
  <c r="AO18" i="12"/>
  <c r="Z18" i="12"/>
  <c r="AB18" i="12"/>
  <c r="AN18" i="12"/>
  <c r="AM18" i="12"/>
  <c r="AI18" i="12"/>
  <c r="AA18" i="12"/>
  <c r="BD54" i="12"/>
  <c r="AJ54" i="12" s="1"/>
  <c r="U54" i="12" s="1" a="1"/>
  <c r="U54" i="12" s="1"/>
  <c r="U72" i="12" a="1"/>
  <c r="U72" i="12" s="1"/>
  <c r="D72" i="12" s="1"/>
  <c r="U44" i="12" a="1"/>
  <c r="U44" i="12" s="1"/>
  <c r="U74" i="12" a="1"/>
  <c r="U74" i="12" s="1"/>
  <c r="D74" i="12" s="1"/>
  <c r="U31" i="12" a="1"/>
  <c r="U31" i="12" s="1"/>
  <c r="U28" i="12" a="1"/>
  <c r="U28" i="12" s="1"/>
  <c r="U30" i="12" a="1"/>
  <c r="U30" i="12" s="1"/>
  <c r="U29" i="12" a="1"/>
  <c r="U29" i="12" s="1"/>
  <c r="U25" i="12" a="1"/>
  <c r="U25" i="12" s="1"/>
  <c r="U24" i="12" a="1"/>
  <c r="U24" i="12" s="1"/>
  <c r="BO10" i="12"/>
  <c r="BP13" i="12"/>
  <c r="BO13" i="12"/>
  <c r="BK13" i="12"/>
  <c r="BJ13" i="12"/>
  <c r="BP12" i="12"/>
  <c r="BO12" i="12"/>
  <c r="BK12" i="12"/>
  <c r="BJ12" i="12"/>
  <c r="BP11" i="12"/>
  <c r="BO11" i="12"/>
  <c r="BK11" i="12"/>
  <c r="BJ11" i="12"/>
  <c r="BP10" i="12"/>
  <c r="BK10" i="12"/>
  <c r="BC13" i="12" a="1"/>
  <c r="BC13" i="12" s="1"/>
  <c r="BB13" i="12" a="1"/>
  <c r="BB13" i="12" s="1"/>
  <c r="BA13" i="12" a="1"/>
  <c r="BA13" i="12" s="1"/>
  <c r="AV13" i="12"/>
  <c r="BN13" i="12" s="1"/>
  <c r="AU13" i="12"/>
  <c r="AT13" i="12"/>
  <c r="BI13" i="12" s="1"/>
  <c r="AS13" i="12"/>
  <c r="Y13" i="12"/>
  <c r="X13" i="12"/>
  <c r="BC12" i="12" a="1"/>
  <c r="BC12" i="12" s="1"/>
  <c r="BB12" i="12" a="1"/>
  <c r="BB12" i="12" s="1"/>
  <c r="BA12" i="12" a="1"/>
  <c r="BA12" i="12" s="1"/>
  <c r="AV12" i="12"/>
  <c r="BN12" i="12" s="1"/>
  <c r="AU12" i="12"/>
  <c r="AT12" i="12"/>
  <c r="AS12" i="12"/>
  <c r="AR12" i="12"/>
  <c r="AQ12" i="12"/>
  <c r="Y12" i="12"/>
  <c r="X12" i="12"/>
  <c r="W12" i="12"/>
  <c r="F26" i="12" l="1" a="1"/>
  <c r="F26" i="12" s="1"/>
  <c r="BI12" i="12"/>
  <c r="BH12" i="12"/>
  <c r="BM12" i="12"/>
  <c r="BM13" i="12"/>
  <c r="BQ13" i="12"/>
  <c r="BL13" i="12"/>
  <c r="BE13" i="12" s="1"/>
  <c r="BQ12" i="12"/>
  <c r="BL12" i="12"/>
  <c r="P97" i="3"/>
  <c r="O97" i="3"/>
  <c r="N97" i="3"/>
  <c r="P96" i="3"/>
  <c r="O96" i="3"/>
  <c r="N96" i="3"/>
  <c r="P95" i="3"/>
  <c r="O95" i="3"/>
  <c r="N95" i="3"/>
  <c r="P94" i="3"/>
  <c r="O94" i="3"/>
  <c r="N94" i="3"/>
  <c r="P87" i="3"/>
  <c r="O87" i="3"/>
  <c r="N87" i="3"/>
  <c r="P86" i="3"/>
  <c r="O86" i="3"/>
  <c r="N86" i="3"/>
  <c r="P85" i="3"/>
  <c r="O85" i="3"/>
  <c r="N85" i="3"/>
  <c r="P84" i="3"/>
  <c r="O84" i="3"/>
  <c r="N84" i="3"/>
  <c r="V67" i="3"/>
  <c r="AC12" i="12" l="1"/>
  <c r="AD13" i="12"/>
  <c r="AG13" i="12" s="1"/>
  <c r="AD12" i="12"/>
  <c r="AG12" i="12" s="1"/>
  <c r="AE12" i="12"/>
  <c r="BG12" i="12"/>
  <c r="Z12" i="12" l="1"/>
  <c r="AB12" i="12"/>
  <c r="U18" i="12" a="1"/>
  <c r="U18" i="12" s="1"/>
  <c r="AO12" i="12"/>
  <c r="AN12" i="12"/>
  <c r="AF12" i="12"/>
  <c r="AL13" i="12"/>
  <c r="AZ12" i="12"/>
  <c r="AI12" i="12"/>
  <c r="AP12" i="12" s="1"/>
  <c r="BE12" i="12"/>
  <c r="AA12" i="12"/>
  <c r="AH12" i="12"/>
  <c r="BD12" i="12" l="1"/>
  <c r="AK13" i="12"/>
  <c r="AL12" i="12" l="1"/>
  <c r="AK12" i="12"/>
  <c r="AJ12" i="12"/>
  <c r="BJ10" i="12"/>
  <c r="G21" i="3"/>
  <c r="X11" i="3"/>
  <c r="X10" i="3"/>
  <c r="X9" i="3"/>
  <c r="X8" i="3"/>
  <c r="X7" i="3"/>
  <c r="X6" i="3"/>
  <c r="X5" i="3"/>
  <c r="E43" i="3"/>
  <c r="D43" i="3"/>
  <c r="C43" i="3"/>
  <c r="B43" i="3"/>
  <c r="V68" i="3" l="1"/>
  <c r="S68" i="3"/>
  <c r="R68" i="3"/>
  <c r="Q68" i="3"/>
  <c r="P100" i="3"/>
  <c r="O100" i="3"/>
  <c r="N100" i="3"/>
  <c r="P93" i="3"/>
  <c r="O93" i="3"/>
  <c r="N93" i="3"/>
  <c r="N98" i="3" l="1"/>
  <c r="O98" i="3"/>
  <c r="N102" i="3"/>
  <c r="N99" i="3"/>
  <c r="N101" i="3"/>
  <c r="O102" i="3"/>
  <c r="O99" i="3"/>
  <c r="O101" i="3"/>
  <c r="P101" i="3"/>
  <c r="P102" i="3"/>
  <c r="P99" i="3"/>
  <c r="P98" i="3"/>
  <c r="A12" i="12" l="1"/>
  <c r="A11" i="12"/>
  <c r="A10" i="12"/>
  <c r="C14" i="12" s="1"/>
  <c r="A9" i="12"/>
  <c r="B14" i="12" s="1"/>
  <c r="B16" i="12" l="1"/>
  <c r="B15" i="12"/>
  <c r="B17" i="12"/>
  <c r="B18" i="12"/>
  <c r="C15" i="12"/>
  <c r="B19" i="12"/>
  <c r="C17" i="12"/>
  <c r="C19" i="12"/>
  <c r="C18" i="12"/>
  <c r="C16" i="12"/>
  <c r="A45" i="12"/>
  <c r="A44" i="12"/>
  <c r="A43" i="12"/>
  <c r="A42" i="12"/>
  <c r="C52" i="12" l="1"/>
  <c r="C51" i="12"/>
  <c r="C49" i="12"/>
  <c r="B52" i="12"/>
  <c r="C50" i="12"/>
  <c r="C48" i="12"/>
  <c r="C47" i="12"/>
  <c r="B51" i="12"/>
  <c r="B50" i="12"/>
  <c r="B48" i="12"/>
  <c r="B47" i="12"/>
  <c r="B49" i="12"/>
  <c r="G41" i="3"/>
  <c r="G31" i="3"/>
  <c r="G20" i="3"/>
  <c r="G12" i="3"/>
  <c r="G5" i="3"/>
  <c r="N74" i="3"/>
  <c r="N91" i="3" s="1"/>
  <c r="O74" i="3"/>
  <c r="O91" i="3" s="1"/>
  <c r="P74" i="3"/>
  <c r="P91" i="3" s="1"/>
  <c r="G40" i="3" l="1"/>
  <c r="G4" i="3"/>
  <c r="G11" i="3"/>
  <c r="G19" i="3"/>
  <c r="G30" i="3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V69" i="3"/>
  <c r="T69" i="3"/>
  <c r="U69" i="3"/>
  <c r="T67" i="3"/>
  <c r="T68" i="3" s="1"/>
  <c r="U67" i="3"/>
  <c r="U68" i="3" s="1"/>
  <c r="BM63" i="3" l="1"/>
  <c r="BK63" i="3"/>
  <c r="BI63" i="3"/>
  <c r="BG63" i="3"/>
  <c r="BN63" i="3"/>
  <c r="BL63" i="3"/>
  <c r="BJ63" i="3"/>
  <c r="BH63" i="3"/>
  <c r="BF63" i="3"/>
  <c r="BD63" i="3"/>
  <c r="BB63" i="3"/>
  <c r="AZ63" i="3"/>
  <c r="BA63" i="3"/>
  <c r="AX63" i="3"/>
  <c r="AV63" i="3"/>
  <c r="AT63" i="3"/>
  <c r="AR63" i="3"/>
  <c r="BE63" i="3"/>
  <c r="AY63" i="3"/>
  <c r="AW63" i="3"/>
  <c r="AU63" i="3"/>
  <c r="AS63" i="3"/>
  <c r="AQ63" i="3"/>
  <c r="AP63" i="3"/>
  <c r="AN63" i="3"/>
  <c r="AL63" i="3"/>
  <c r="AJ63" i="3"/>
  <c r="AG63" i="3"/>
  <c r="AO63" i="3"/>
  <c r="AM63" i="3"/>
  <c r="AK63" i="3"/>
  <c r="AI63" i="3"/>
  <c r="AH63" i="3"/>
  <c r="BC63" i="3"/>
  <c r="BM31" i="3"/>
  <c r="BK31" i="3"/>
  <c r="BI31" i="3"/>
  <c r="BG31" i="3"/>
  <c r="BN31" i="3"/>
  <c r="BL31" i="3"/>
  <c r="BJ31" i="3"/>
  <c r="BH31" i="3"/>
  <c r="BF31" i="3"/>
  <c r="BD31" i="3"/>
  <c r="BB31" i="3"/>
  <c r="AZ31" i="3"/>
  <c r="BE31" i="3"/>
  <c r="AX31" i="3"/>
  <c r="AV31" i="3"/>
  <c r="AT31" i="3"/>
  <c r="AR31" i="3"/>
  <c r="BC31" i="3"/>
  <c r="BA31" i="3"/>
  <c r="AY31" i="3"/>
  <c r="AW31" i="3"/>
  <c r="AU31" i="3"/>
  <c r="AS31" i="3"/>
  <c r="AQ31" i="3"/>
  <c r="AP31" i="3"/>
  <c r="AN31" i="3"/>
  <c r="AL31" i="3"/>
  <c r="AJ31" i="3"/>
  <c r="AG31" i="3"/>
  <c r="AO31" i="3"/>
  <c r="AM31" i="3"/>
  <c r="AK31" i="3"/>
  <c r="AI31" i="3"/>
  <c r="AH31" i="3"/>
  <c r="BM54" i="3"/>
  <c r="BK54" i="3"/>
  <c r="BD54" i="3"/>
  <c r="BB54" i="3"/>
  <c r="AZ54" i="3"/>
  <c r="BN54" i="3"/>
  <c r="BI54" i="3"/>
  <c r="BL54" i="3"/>
  <c r="BH54" i="3"/>
  <c r="BE54" i="3"/>
  <c r="BC54" i="3"/>
  <c r="BA54" i="3"/>
  <c r="BF54" i="3"/>
  <c r="BG54" i="3"/>
  <c r="AX54" i="3"/>
  <c r="AV54" i="3"/>
  <c r="AT54" i="3"/>
  <c r="AR54" i="3"/>
  <c r="AY54" i="3"/>
  <c r="AW54" i="3"/>
  <c r="AU54" i="3"/>
  <c r="AS54" i="3"/>
  <c r="AQ54" i="3"/>
  <c r="BJ54" i="3"/>
  <c r="AP54" i="3"/>
  <c r="AN54" i="3"/>
  <c r="AL54" i="3"/>
  <c r="AJ54" i="3"/>
  <c r="AG54" i="3"/>
  <c r="AO54" i="3"/>
  <c r="AM54" i="3"/>
  <c r="AK54" i="3"/>
  <c r="AI54" i="3"/>
  <c r="AH54" i="3"/>
  <c r="BM38" i="3"/>
  <c r="BK38" i="3"/>
  <c r="BI38" i="3"/>
  <c r="BD38" i="3"/>
  <c r="BB38" i="3"/>
  <c r="AZ38" i="3"/>
  <c r="BJ38" i="3"/>
  <c r="BH38" i="3"/>
  <c r="BF38" i="3"/>
  <c r="BE38" i="3"/>
  <c r="BC38" i="3"/>
  <c r="BA38" i="3"/>
  <c r="AY38" i="3"/>
  <c r="BL38" i="3"/>
  <c r="BG38" i="3"/>
  <c r="AX38" i="3"/>
  <c r="AV38" i="3"/>
  <c r="AT38" i="3"/>
  <c r="AR38" i="3"/>
  <c r="BN38" i="3"/>
  <c r="AW38" i="3"/>
  <c r="AU38" i="3"/>
  <c r="AS38" i="3"/>
  <c r="AQ38" i="3"/>
  <c r="AP38" i="3"/>
  <c r="AN38" i="3"/>
  <c r="AL38" i="3"/>
  <c r="AJ38" i="3"/>
  <c r="AO38" i="3"/>
  <c r="AM38" i="3"/>
  <c r="AK38" i="3"/>
  <c r="AI38" i="3"/>
  <c r="AH38" i="3"/>
  <c r="AG38" i="3"/>
  <c r="AZ53" i="12" s="1"/>
  <c r="BM69" i="3"/>
  <c r="BK69" i="3"/>
  <c r="BI69" i="3"/>
  <c r="BN69" i="3"/>
  <c r="BL69" i="3"/>
  <c r="BJ69" i="3"/>
  <c r="BH69" i="3"/>
  <c r="BE69" i="3"/>
  <c r="BC69" i="3"/>
  <c r="BA69" i="3"/>
  <c r="BF69" i="3"/>
  <c r="BD69" i="3"/>
  <c r="BB69" i="3"/>
  <c r="AZ69" i="3"/>
  <c r="AX69" i="3"/>
  <c r="AV69" i="3"/>
  <c r="AT69" i="3"/>
  <c r="AR69" i="3"/>
  <c r="BG69" i="3"/>
  <c r="AY69" i="3"/>
  <c r="AW69" i="3"/>
  <c r="AU69" i="3"/>
  <c r="AS69" i="3"/>
  <c r="AQ69" i="3"/>
  <c r="AJ69" i="3"/>
  <c r="AO69" i="3"/>
  <c r="AM69" i="3"/>
  <c r="AK69" i="3"/>
  <c r="AI69" i="3"/>
  <c r="AH69" i="3"/>
  <c r="AP69" i="3"/>
  <c r="AL69" i="3"/>
  <c r="AN69" i="3"/>
  <c r="AG69" i="3"/>
  <c r="BM61" i="3"/>
  <c r="BK61" i="3"/>
  <c r="BI61" i="3"/>
  <c r="BG61" i="3"/>
  <c r="BN61" i="3"/>
  <c r="BL61" i="3"/>
  <c r="BJ61" i="3"/>
  <c r="BF61" i="3"/>
  <c r="BE61" i="3"/>
  <c r="BC61" i="3"/>
  <c r="BA61" i="3"/>
  <c r="BH61" i="3"/>
  <c r="BD61" i="3"/>
  <c r="BB61" i="3"/>
  <c r="AZ61" i="3"/>
  <c r="AX61" i="3"/>
  <c r="AV61" i="3"/>
  <c r="AT61" i="3"/>
  <c r="AR61" i="3"/>
  <c r="AY61" i="3"/>
  <c r="AW61" i="3"/>
  <c r="AU61" i="3"/>
  <c r="AS61" i="3"/>
  <c r="AQ61" i="3"/>
  <c r="AG61" i="3"/>
  <c r="AP61" i="3"/>
  <c r="AL61" i="3"/>
  <c r="AO61" i="3"/>
  <c r="AM61" i="3"/>
  <c r="AK61" i="3"/>
  <c r="AI61" i="3"/>
  <c r="AH61" i="3"/>
  <c r="AN61" i="3"/>
  <c r="AJ61" i="3"/>
  <c r="BM53" i="3"/>
  <c r="BK53" i="3"/>
  <c r="BI53" i="3"/>
  <c r="BG53" i="3"/>
  <c r="BN53" i="3"/>
  <c r="BL53" i="3"/>
  <c r="BJ53" i="3"/>
  <c r="BH53" i="3"/>
  <c r="BE53" i="3"/>
  <c r="BC53" i="3"/>
  <c r="BA53" i="3"/>
  <c r="BD53" i="3"/>
  <c r="BB53" i="3"/>
  <c r="AZ53" i="3"/>
  <c r="AX53" i="3"/>
  <c r="AV53" i="3"/>
  <c r="AT53" i="3"/>
  <c r="AR53" i="3"/>
  <c r="AY53" i="3"/>
  <c r="AW53" i="3"/>
  <c r="AU53" i="3"/>
  <c r="AS53" i="3"/>
  <c r="AQ53" i="3"/>
  <c r="BF53" i="3"/>
  <c r="AN53" i="3"/>
  <c r="AL53" i="3"/>
  <c r="AG53" i="3"/>
  <c r="AO53" i="3"/>
  <c r="AM53" i="3"/>
  <c r="AK53" i="3"/>
  <c r="AI53" i="3"/>
  <c r="AH53" i="3"/>
  <c r="AP53" i="3"/>
  <c r="AJ53" i="3"/>
  <c r="BM45" i="3"/>
  <c r="BK45" i="3"/>
  <c r="BI45" i="3"/>
  <c r="BG45" i="3"/>
  <c r="BN45" i="3"/>
  <c r="BL45" i="3"/>
  <c r="BJ45" i="3"/>
  <c r="BF45" i="3"/>
  <c r="BE45" i="3"/>
  <c r="BC45" i="3"/>
  <c r="BA45" i="3"/>
  <c r="AY45" i="3"/>
  <c r="BH45" i="3"/>
  <c r="BD45" i="3"/>
  <c r="BB45" i="3"/>
  <c r="AZ45" i="3"/>
  <c r="AX45" i="3"/>
  <c r="AV45" i="3"/>
  <c r="AT45" i="3"/>
  <c r="AR45" i="3"/>
  <c r="AW45" i="3"/>
  <c r="AU45" i="3"/>
  <c r="AS45" i="3"/>
  <c r="AQ45" i="3"/>
  <c r="AP45" i="3"/>
  <c r="AO45" i="3"/>
  <c r="AM45" i="3"/>
  <c r="AK45" i="3"/>
  <c r="AI45" i="3"/>
  <c r="AH45" i="3"/>
  <c r="AJ45" i="3"/>
  <c r="AG45" i="3"/>
  <c r="AL45" i="3"/>
  <c r="AN45" i="3"/>
  <c r="BM37" i="3"/>
  <c r="BK37" i="3"/>
  <c r="BI37" i="3"/>
  <c r="BG37" i="3"/>
  <c r="BN37" i="3"/>
  <c r="BL37" i="3"/>
  <c r="BJ37" i="3"/>
  <c r="BH37" i="3"/>
  <c r="BF37" i="3"/>
  <c r="BE37" i="3"/>
  <c r="BC37" i="3"/>
  <c r="BA37" i="3"/>
  <c r="AY37" i="3"/>
  <c r="BD37" i="3"/>
  <c r="BB37" i="3"/>
  <c r="AZ37" i="3"/>
  <c r="AX37" i="3"/>
  <c r="AV37" i="3"/>
  <c r="AT37" i="3"/>
  <c r="AR37" i="3"/>
  <c r="AW37" i="3"/>
  <c r="AU37" i="3"/>
  <c r="AS37" i="3"/>
  <c r="AQ37" i="3"/>
  <c r="AO37" i="3"/>
  <c r="AM37" i="3"/>
  <c r="AK37" i="3"/>
  <c r="AI37" i="3"/>
  <c r="AH37" i="3"/>
  <c r="AL37" i="3"/>
  <c r="AN37" i="3"/>
  <c r="AP37" i="3"/>
  <c r="AJ37" i="3"/>
  <c r="AG37" i="3"/>
  <c r="BM29" i="3"/>
  <c r="BK29" i="3"/>
  <c r="BI29" i="3"/>
  <c r="BG29" i="3"/>
  <c r="BN29" i="3"/>
  <c r="BL29" i="3"/>
  <c r="BJ29" i="3"/>
  <c r="BE29" i="3"/>
  <c r="BC29" i="3"/>
  <c r="BA29" i="3"/>
  <c r="AY29" i="3"/>
  <c r="BH29" i="3"/>
  <c r="BF29" i="3"/>
  <c r="BD29" i="3"/>
  <c r="BB29" i="3"/>
  <c r="AZ29" i="3"/>
  <c r="AX29" i="3"/>
  <c r="AV29" i="3"/>
  <c r="AT29" i="3"/>
  <c r="AR29" i="3"/>
  <c r="AW29" i="3"/>
  <c r="AU29" i="3"/>
  <c r="AS29" i="3"/>
  <c r="AQ29" i="3"/>
  <c r="AJ29" i="3"/>
  <c r="AO29" i="3"/>
  <c r="AM29" i="3"/>
  <c r="AK29" i="3"/>
  <c r="AI29" i="3"/>
  <c r="AH29" i="3"/>
  <c r="AN29" i="3"/>
  <c r="AG29" i="3"/>
  <c r="AP29" i="3"/>
  <c r="AL29" i="3"/>
  <c r="BM21" i="3"/>
  <c r="BK21" i="3"/>
  <c r="BI21" i="3"/>
  <c r="BG21" i="3"/>
  <c r="BN21" i="3"/>
  <c r="BL21" i="3"/>
  <c r="BJ21" i="3"/>
  <c r="BF21" i="3"/>
  <c r="BH21" i="3"/>
  <c r="BC21" i="3"/>
  <c r="BA21" i="3"/>
  <c r="AY21" i="3"/>
  <c r="BE21" i="3"/>
  <c r="BD21" i="3"/>
  <c r="BB21" i="3"/>
  <c r="AZ21" i="3"/>
  <c r="AX21" i="3"/>
  <c r="AV21" i="3"/>
  <c r="AT21" i="3"/>
  <c r="AR21" i="3"/>
  <c r="AP21" i="3"/>
  <c r="AW21" i="3"/>
  <c r="AU21" i="3"/>
  <c r="AS21" i="3"/>
  <c r="AQ21" i="3"/>
  <c r="AO21" i="3"/>
  <c r="AM21" i="3"/>
  <c r="AK21" i="3"/>
  <c r="AI21" i="3"/>
  <c r="AH21" i="3"/>
  <c r="AJ21" i="3"/>
  <c r="AL21" i="3"/>
  <c r="AN21" i="3"/>
  <c r="AG21" i="3"/>
  <c r="BM13" i="3"/>
  <c r="BK13" i="3"/>
  <c r="BI13" i="3"/>
  <c r="BG13" i="3"/>
  <c r="BN13" i="3"/>
  <c r="BL13" i="3"/>
  <c r="BJ13" i="3"/>
  <c r="BC13" i="3"/>
  <c r="BA13" i="3"/>
  <c r="AY13" i="3"/>
  <c r="BF13" i="3"/>
  <c r="BH13" i="3"/>
  <c r="BE13" i="3"/>
  <c r="BD13" i="3"/>
  <c r="AZ64" i="12" s="1"/>
  <c r="BB13" i="3"/>
  <c r="AZ13" i="3"/>
  <c r="AX13" i="3"/>
  <c r="AV13" i="3"/>
  <c r="AT13" i="3"/>
  <c r="AR13" i="3"/>
  <c r="AP13" i="3"/>
  <c r="AW13" i="3"/>
  <c r="AU13" i="3"/>
  <c r="AS13" i="3"/>
  <c r="AQ13" i="3"/>
  <c r="AN13" i="3"/>
  <c r="AL13" i="3"/>
  <c r="AJ13" i="3"/>
  <c r="AG13" i="3"/>
  <c r="AO13" i="3"/>
  <c r="AM13" i="3"/>
  <c r="AK13" i="3"/>
  <c r="AI13" i="3"/>
  <c r="AH13" i="3"/>
  <c r="BM5" i="3"/>
  <c r="BK5" i="3"/>
  <c r="BI5" i="3"/>
  <c r="BG5" i="3"/>
  <c r="BN5" i="3"/>
  <c r="BL5" i="3"/>
  <c r="BJ5" i="3"/>
  <c r="BH5" i="3"/>
  <c r="BE5" i="3"/>
  <c r="BC5" i="3"/>
  <c r="BA5" i="3"/>
  <c r="AY5" i="3"/>
  <c r="BF5" i="3"/>
  <c r="BD5" i="3"/>
  <c r="BB5" i="3"/>
  <c r="AZ5" i="3"/>
  <c r="AX5" i="3"/>
  <c r="AV5" i="3"/>
  <c r="AT5" i="3"/>
  <c r="AR5" i="3"/>
  <c r="AP5" i="3"/>
  <c r="AW5" i="3"/>
  <c r="AU5" i="3"/>
  <c r="AS5" i="3"/>
  <c r="AQ5" i="3"/>
  <c r="AN5" i="3"/>
  <c r="AG5" i="3"/>
  <c r="AO5" i="3"/>
  <c r="AM5" i="3"/>
  <c r="AK5" i="3"/>
  <c r="AI5" i="3"/>
  <c r="AH5" i="3"/>
  <c r="AL5" i="3"/>
  <c r="AJ5" i="3"/>
  <c r="BM71" i="3"/>
  <c r="BK71" i="3"/>
  <c r="BI71" i="3"/>
  <c r="BG71" i="3"/>
  <c r="BN71" i="3"/>
  <c r="BL71" i="3"/>
  <c r="BJ71" i="3"/>
  <c r="BH71" i="3"/>
  <c r="BF71" i="3"/>
  <c r="BD71" i="3"/>
  <c r="BB71" i="3"/>
  <c r="AZ71" i="3"/>
  <c r="BC71" i="3"/>
  <c r="BA71" i="3"/>
  <c r="AX71" i="3"/>
  <c r="AV71" i="3"/>
  <c r="AT71" i="3"/>
  <c r="AR71" i="3"/>
  <c r="AY71" i="3"/>
  <c r="AW71" i="3"/>
  <c r="AU71" i="3"/>
  <c r="AS71" i="3"/>
  <c r="AQ71" i="3"/>
  <c r="AP71" i="3"/>
  <c r="AN71" i="3"/>
  <c r="AL71" i="3"/>
  <c r="AJ71" i="3"/>
  <c r="AG71" i="3"/>
  <c r="BE71" i="3"/>
  <c r="AO71" i="3"/>
  <c r="AM71" i="3"/>
  <c r="AK71" i="3"/>
  <c r="AI71" i="3"/>
  <c r="AH71" i="3"/>
  <c r="BM39" i="3"/>
  <c r="BK39" i="3"/>
  <c r="BI39" i="3"/>
  <c r="BG39" i="3"/>
  <c r="BN39" i="3"/>
  <c r="BL39" i="3"/>
  <c r="BJ39" i="3"/>
  <c r="BH39" i="3"/>
  <c r="BF39" i="3"/>
  <c r="BD39" i="3"/>
  <c r="BB39" i="3"/>
  <c r="AZ39" i="3"/>
  <c r="AX39" i="3"/>
  <c r="AV39" i="3"/>
  <c r="AT39" i="3"/>
  <c r="AR39" i="3"/>
  <c r="BE39" i="3"/>
  <c r="BC39" i="3"/>
  <c r="BA39" i="3"/>
  <c r="AY39" i="3"/>
  <c r="AW39" i="3"/>
  <c r="AU39" i="3"/>
  <c r="AS39" i="3"/>
  <c r="AQ39" i="3"/>
  <c r="AP39" i="3"/>
  <c r="AN39" i="3"/>
  <c r="AL39" i="3"/>
  <c r="AJ39" i="3"/>
  <c r="AG39" i="3"/>
  <c r="AO39" i="3"/>
  <c r="AM39" i="3"/>
  <c r="AK39" i="3"/>
  <c r="AI39" i="3"/>
  <c r="AH39" i="3"/>
  <c r="BM46" i="3"/>
  <c r="BK46" i="3"/>
  <c r="BD46" i="3"/>
  <c r="BB46" i="3"/>
  <c r="AZ46" i="3"/>
  <c r="BL46" i="3"/>
  <c r="BG46" i="3"/>
  <c r="BF46" i="3"/>
  <c r="BJ46" i="3"/>
  <c r="BE46" i="3"/>
  <c r="BC46" i="3"/>
  <c r="BA46" i="3"/>
  <c r="AY46" i="3"/>
  <c r="BN46" i="3"/>
  <c r="BH46" i="3"/>
  <c r="BI46" i="3"/>
  <c r="AX46" i="3"/>
  <c r="AV46" i="3"/>
  <c r="AT46" i="3"/>
  <c r="AR46" i="3"/>
  <c r="AW46" i="3"/>
  <c r="AU46" i="3"/>
  <c r="AS46" i="3"/>
  <c r="AQ46" i="3"/>
  <c r="AP46" i="3"/>
  <c r="AN46" i="3"/>
  <c r="AL46" i="3"/>
  <c r="AJ46" i="3"/>
  <c r="AO46" i="3"/>
  <c r="AM46" i="3"/>
  <c r="AK46" i="3"/>
  <c r="AI46" i="3"/>
  <c r="AH46" i="3"/>
  <c r="AZ19" i="12" s="1"/>
  <c r="AG46" i="3"/>
  <c r="BM6" i="3"/>
  <c r="BK6" i="3"/>
  <c r="BI6" i="3"/>
  <c r="BF6" i="3"/>
  <c r="BD6" i="3"/>
  <c r="BB6" i="3"/>
  <c r="AZ6" i="3"/>
  <c r="BJ6" i="3"/>
  <c r="BH6" i="3"/>
  <c r="BE6" i="3"/>
  <c r="BC6" i="3"/>
  <c r="BA6" i="3"/>
  <c r="AY6" i="3"/>
  <c r="BL6" i="3"/>
  <c r="AX6" i="3"/>
  <c r="AV6" i="3"/>
  <c r="AT6" i="3"/>
  <c r="AR6" i="3"/>
  <c r="AP6" i="3"/>
  <c r="BN6" i="3"/>
  <c r="AW6" i="3"/>
  <c r="AU6" i="3"/>
  <c r="AS6" i="3"/>
  <c r="AQ6" i="3"/>
  <c r="BG6" i="3"/>
  <c r="AN6" i="3"/>
  <c r="AL6" i="3"/>
  <c r="AJ6" i="3"/>
  <c r="AO6" i="3"/>
  <c r="AM6" i="3"/>
  <c r="AK6" i="3"/>
  <c r="AI6" i="3"/>
  <c r="AH6" i="3"/>
  <c r="AG6" i="3"/>
  <c r="BN68" i="3"/>
  <c r="BL68" i="3"/>
  <c r="BJ68" i="3"/>
  <c r="BH68" i="3"/>
  <c r="BF68" i="3"/>
  <c r="BK68" i="3"/>
  <c r="BI68" i="3"/>
  <c r="BE68" i="3"/>
  <c r="BC68" i="3"/>
  <c r="BA68" i="3"/>
  <c r="BG68" i="3"/>
  <c r="BM68" i="3"/>
  <c r="BD68" i="3"/>
  <c r="BB68" i="3"/>
  <c r="AZ68" i="3"/>
  <c r="AY68" i="3"/>
  <c r="AW68" i="3"/>
  <c r="AU68" i="3"/>
  <c r="AS68" i="3"/>
  <c r="AQ68" i="3"/>
  <c r="AR68" i="3"/>
  <c r="AO68" i="3"/>
  <c r="AM68" i="3"/>
  <c r="AK68" i="3"/>
  <c r="AI68" i="3"/>
  <c r="AH68" i="3"/>
  <c r="AT68" i="3"/>
  <c r="AX68" i="3"/>
  <c r="AV68" i="3"/>
  <c r="AP68" i="3"/>
  <c r="AN68" i="3"/>
  <c r="AL68" i="3"/>
  <c r="AJ68" i="3"/>
  <c r="AG68" i="3"/>
  <c r="BN60" i="3"/>
  <c r="BL60" i="3"/>
  <c r="BJ60" i="3"/>
  <c r="BH60" i="3"/>
  <c r="BF60" i="3"/>
  <c r="BG60" i="3"/>
  <c r="BE60" i="3"/>
  <c r="BC60" i="3"/>
  <c r="BA60" i="3"/>
  <c r="BM60" i="3"/>
  <c r="BI60" i="3"/>
  <c r="BK60" i="3"/>
  <c r="BD60" i="3"/>
  <c r="BB60" i="3"/>
  <c r="AZ60" i="3"/>
  <c r="AY60" i="3"/>
  <c r="AW60" i="3"/>
  <c r="AU60" i="3"/>
  <c r="AS60" i="3"/>
  <c r="AQ60" i="3"/>
  <c r="AR60" i="3"/>
  <c r="AO60" i="3"/>
  <c r="AM60" i="3"/>
  <c r="AK60" i="3"/>
  <c r="AI60" i="3"/>
  <c r="AH60" i="3"/>
  <c r="AX60" i="3"/>
  <c r="AV60" i="3"/>
  <c r="AT60" i="3"/>
  <c r="AP60" i="3"/>
  <c r="AN60" i="3"/>
  <c r="AL60" i="3"/>
  <c r="AJ60" i="3"/>
  <c r="AG60" i="3"/>
  <c r="BN52" i="3"/>
  <c r="BL52" i="3"/>
  <c r="BJ52" i="3"/>
  <c r="BH52" i="3"/>
  <c r="BF52" i="3"/>
  <c r="BI52" i="3"/>
  <c r="BM52" i="3"/>
  <c r="BE52" i="3"/>
  <c r="BC52" i="3"/>
  <c r="BA52" i="3"/>
  <c r="BK52" i="3"/>
  <c r="BG52" i="3"/>
  <c r="BD52" i="3"/>
  <c r="BB52" i="3"/>
  <c r="AZ52" i="3"/>
  <c r="AY52" i="3"/>
  <c r="AW52" i="3"/>
  <c r="AU52" i="3"/>
  <c r="AS52" i="3"/>
  <c r="AQ52" i="3"/>
  <c r="AO52" i="3"/>
  <c r="AM52" i="3"/>
  <c r="AK52" i="3"/>
  <c r="AI52" i="3"/>
  <c r="AH52" i="3"/>
  <c r="AX52" i="3"/>
  <c r="AV52" i="3"/>
  <c r="AT52" i="3"/>
  <c r="AR52" i="3"/>
  <c r="AP52" i="3"/>
  <c r="AN52" i="3"/>
  <c r="AL52" i="3"/>
  <c r="AJ52" i="3"/>
  <c r="AG52" i="3"/>
  <c r="BN44" i="3"/>
  <c r="BL44" i="3"/>
  <c r="BJ44" i="3"/>
  <c r="BH44" i="3"/>
  <c r="BF44" i="3"/>
  <c r="BM44" i="3"/>
  <c r="BG44" i="3"/>
  <c r="BK44" i="3"/>
  <c r="BE44" i="3"/>
  <c r="BC44" i="3"/>
  <c r="BA44" i="3"/>
  <c r="AY44" i="3"/>
  <c r="BI44" i="3"/>
  <c r="BD44" i="3"/>
  <c r="BB44" i="3"/>
  <c r="AZ44" i="3"/>
  <c r="AW44" i="3"/>
  <c r="AU44" i="3"/>
  <c r="AS44" i="3"/>
  <c r="AQ44" i="3"/>
  <c r="AX44" i="3"/>
  <c r="AO44" i="3"/>
  <c r="AM44" i="3"/>
  <c r="AK44" i="3"/>
  <c r="AI44" i="3"/>
  <c r="AH44" i="3"/>
  <c r="AV44" i="3"/>
  <c r="AT44" i="3"/>
  <c r="AR44" i="3"/>
  <c r="AP44" i="3"/>
  <c r="AN44" i="3"/>
  <c r="AL44" i="3"/>
  <c r="AJ44" i="3"/>
  <c r="AG44" i="3"/>
  <c r="BN36" i="3"/>
  <c r="BL36" i="3"/>
  <c r="BJ36" i="3"/>
  <c r="BH36" i="3"/>
  <c r="BF36" i="3"/>
  <c r="BK36" i="3"/>
  <c r="BI36" i="3"/>
  <c r="BE36" i="3"/>
  <c r="BC36" i="3"/>
  <c r="BA36" i="3"/>
  <c r="AY36" i="3"/>
  <c r="BG36" i="3"/>
  <c r="BM36" i="3"/>
  <c r="BD36" i="3"/>
  <c r="BB36" i="3"/>
  <c r="AZ36" i="3"/>
  <c r="AW36" i="3"/>
  <c r="AU36" i="3"/>
  <c r="AS36" i="3"/>
  <c r="AQ36" i="3"/>
  <c r="AX36" i="3"/>
  <c r="AV36" i="3"/>
  <c r="AO36" i="3"/>
  <c r="AM36" i="3"/>
  <c r="AK36" i="3"/>
  <c r="AI36" i="3"/>
  <c r="AH36" i="3"/>
  <c r="AT36" i="3"/>
  <c r="AR36" i="3"/>
  <c r="AP36" i="3"/>
  <c r="AN36" i="3"/>
  <c r="AL36" i="3"/>
  <c r="AJ36" i="3"/>
  <c r="AG36" i="3"/>
  <c r="BN28" i="3"/>
  <c r="BL28" i="3"/>
  <c r="BJ28" i="3"/>
  <c r="BH28" i="3"/>
  <c r="BF28" i="3"/>
  <c r="BI28" i="3"/>
  <c r="BG28" i="3"/>
  <c r="BE28" i="3"/>
  <c r="BC28" i="3"/>
  <c r="AZ50" i="12" s="1"/>
  <c r="BA28" i="3"/>
  <c r="AY28" i="3"/>
  <c r="BM28" i="3"/>
  <c r="BK28" i="3"/>
  <c r="BD28" i="3"/>
  <c r="BB28" i="3"/>
  <c r="AZ28" i="3"/>
  <c r="AW28" i="3"/>
  <c r="AU28" i="3"/>
  <c r="AS28" i="3"/>
  <c r="AQ28" i="3"/>
  <c r="AX28" i="3"/>
  <c r="AV28" i="3"/>
  <c r="AT28" i="3"/>
  <c r="AO28" i="3"/>
  <c r="AM28" i="3"/>
  <c r="AK28" i="3"/>
  <c r="AI28" i="3"/>
  <c r="AH28" i="3"/>
  <c r="AR28" i="3"/>
  <c r="AP28" i="3"/>
  <c r="AN28" i="3"/>
  <c r="AL28" i="3"/>
  <c r="AJ28" i="3"/>
  <c r="AG28" i="3"/>
  <c r="BN20" i="3"/>
  <c r="BL20" i="3"/>
  <c r="BJ20" i="3"/>
  <c r="BH20" i="3"/>
  <c r="BF20" i="3"/>
  <c r="BM20" i="3"/>
  <c r="BC20" i="3"/>
  <c r="BA20" i="3"/>
  <c r="AY20" i="3"/>
  <c r="BE20" i="3"/>
  <c r="BK20" i="3"/>
  <c r="BG20" i="3"/>
  <c r="BI20" i="3"/>
  <c r="BD20" i="3"/>
  <c r="BB20" i="3"/>
  <c r="AZ20" i="3"/>
  <c r="AW20" i="3"/>
  <c r="AU20" i="3"/>
  <c r="AS20" i="3"/>
  <c r="AQ20" i="3"/>
  <c r="AV20" i="3"/>
  <c r="AT20" i="3"/>
  <c r="AR20" i="3"/>
  <c r="AO20" i="3"/>
  <c r="AM20" i="3"/>
  <c r="AK20" i="3"/>
  <c r="AI20" i="3"/>
  <c r="AH20" i="3"/>
  <c r="AX20" i="3"/>
  <c r="AP20" i="3"/>
  <c r="AN20" i="3"/>
  <c r="AL20" i="3"/>
  <c r="AJ20" i="3"/>
  <c r="AG20" i="3"/>
  <c r="BN12" i="3"/>
  <c r="BL12" i="3"/>
  <c r="BJ12" i="3"/>
  <c r="BH12" i="3"/>
  <c r="BF12" i="3"/>
  <c r="BM12" i="3"/>
  <c r="BG12" i="3"/>
  <c r="BK12" i="3"/>
  <c r="BC12" i="3"/>
  <c r="BA12" i="3"/>
  <c r="AY12" i="3"/>
  <c r="BI12" i="3"/>
  <c r="BE12" i="3"/>
  <c r="BD12" i="3"/>
  <c r="AZ59" i="12" s="1"/>
  <c r="BB12" i="3"/>
  <c r="AZ12" i="3"/>
  <c r="AW12" i="3"/>
  <c r="AU12" i="3"/>
  <c r="AS12" i="3"/>
  <c r="AQ12" i="3"/>
  <c r="AT12" i="3"/>
  <c r="AR12" i="3"/>
  <c r="AV12" i="3"/>
  <c r="AP12" i="3"/>
  <c r="AO12" i="3"/>
  <c r="AM12" i="3"/>
  <c r="AK12" i="3"/>
  <c r="AI12" i="3"/>
  <c r="AH12" i="3"/>
  <c r="AX12" i="3"/>
  <c r="AN12" i="3"/>
  <c r="AL12" i="3"/>
  <c r="AJ12" i="3"/>
  <c r="AG12" i="3"/>
  <c r="BM47" i="3"/>
  <c r="BK47" i="3"/>
  <c r="BI47" i="3"/>
  <c r="BG47" i="3"/>
  <c r="BN47" i="3"/>
  <c r="BL47" i="3"/>
  <c r="BJ47" i="3"/>
  <c r="BH47" i="3"/>
  <c r="BF47" i="3"/>
  <c r="BD47" i="3"/>
  <c r="BB47" i="3"/>
  <c r="AZ47" i="3"/>
  <c r="AX47" i="3"/>
  <c r="AV47" i="3"/>
  <c r="AT47" i="3"/>
  <c r="AR47" i="3"/>
  <c r="BE47" i="3"/>
  <c r="BC47" i="3"/>
  <c r="BA47" i="3"/>
  <c r="AW47" i="3"/>
  <c r="AU47" i="3"/>
  <c r="AS47" i="3"/>
  <c r="AQ47" i="3"/>
  <c r="AP47" i="3"/>
  <c r="AN47" i="3"/>
  <c r="AL47" i="3"/>
  <c r="AJ47" i="3"/>
  <c r="AG47" i="3"/>
  <c r="AY47" i="3"/>
  <c r="AO47" i="3"/>
  <c r="AM47" i="3"/>
  <c r="AK47" i="3"/>
  <c r="AI47" i="3"/>
  <c r="AH47" i="3"/>
  <c r="BM7" i="3"/>
  <c r="BK7" i="3"/>
  <c r="BI7" i="3"/>
  <c r="BG7" i="3"/>
  <c r="BE7" i="3"/>
  <c r="BN7" i="3"/>
  <c r="BL7" i="3"/>
  <c r="BJ7" i="3"/>
  <c r="BH7" i="3"/>
  <c r="BF7" i="3"/>
  <c r="BD7" i="3"/>
  <c r="BB7" i="3"/>
  <c r="AZ7" i="3"/>
  <c r="BC7" i="3"/>
  <c r="AZ67" i="12" s="1"/>
  <c r="BA7" i="3"/>
  <c r="AY7" i="3"/>
  <c r="AX7" i="3"/>
  <c r="AV7" i="3"/>
  <c r="AT7" i="3"/>
  <c r="AR7" i="3"/>
  <c r="AP7" i="3"/>
  <c r="AW7" i="3"/>
  <c r="AU7" i="3"/>
  <c r="AS7" i="3"/>
  <c r="AQ7" i="3"/>
  <c r="AN7" i="3"/>
  <c r="AL7" i="3"/>
  <c r="AJ7" i="3"/>
  <c r="AG7" i="3"/>
  <c r="AZ35" i="12" s="1"/>
  <c r="AO7" i="3"/>
  <c r="AM7" i="3"/>
  <c r="AK7" i="3"/>
  <c r="AI7" i="3"/>
  <c r="AH7" i="3"/>
  <c r="BM14" i="3"/>
  <c r="BK14" i="3"/>
  <c r="BI14" i="3"/>
  <c r="BE14" i="3"/>
  <c r="BD14" i="3"/>
  <c r="BB14" i="3"/>
  <c r="AZ14" i="3"/>
  <c r="BL14" i="3"/>
  <c r="BG14" i="3"/>
  <c r="BJ14" i="3"/>
  <c r="BC14" i="3"/>
  <c r="AZ58" i="12" s="1"/>
  <c r="BA14" i="3"/>
  <c r="AY14" i="3"/>
  <c r="BN14" i="3"/>
  <c r="BH14" i="3"/>
  <c r="AX14" i="3"/>
  <c r="AV14" i="3"/>
  <c r="AT14" i="3"/>
  <c r="AR14" i="3"/>
  <c r="AP14" i="3"/>
  <c r="BF14" i="3"/>
  <c r="AW14" i="3"/>
  <c r="AU14" i="3"/>
  <c r="AS14" i="3"/>
  <c r="AQ14" i="3"/>
  <c r="AN14" i="3"/>
  <c r="AL14" i="3"/>
  <c r="AJ14" i="3"/>
  <c r="AG14" i="3"/>
  <c r="AO14" i="3"/>
  <c r="AM14" i="3"/>
  <c r="AK14" i="3"/>
  <c r="AI14" i="3"/>
  <c r="AH14" i="3"/>
  <c r="AZ37" i="12" s="1"/>
  <c r="BN67" i="3"/>
  <c r="BL67" i="3"/>
  <c r="BJ67" i="3"/>
  <c r="BH67" i="3"/>
  <c r="BF67" i="3"/>
  <c r="BM67" i="3"/>
  <c r="BK67" i="3"/>
  <c r="BI67" i="3"/>
  <c r="BG67" i="3"/>
  <c r="BE67" i="3"/>
  <c r="BC67" i="3"/>
  <c r="BA67" i="3"/>
  <c r="BB67" i="3"/>
  <c r="AZ67" i="3"/>
  <c r="AY67" i="3"/>
  <c r="AW67" i="3"/>
  <c r="AU67" i="3"/>
  <c r="AS67" i="3"/>
  <c r="AQ67" i="3"/>
  <c r="AX67" i="3"/>
  <c r="AV67" i="3"/>
  <c r="AT67" i="3"/>
  <c r="AR67" i="3"/>
  <c r="AO67" i="3"/>
  <c r="AM67" i="3"/>
  <c r="AK67" i="3"/>
  <c r="AI67" i="3"/>
  <c r="AH67" i="3"/>
  <c r="BD67" i="3"/>
  <c r="AP67" i="3"/>
  <c r="AN67" i="3"/>
  <c r="AL67" i="3"/>
  <c r="AJ67" i="3"/>
  <c r="AG67" i="3"/>
  <c r="BN59" i="3"/>
  <c r="BL59" i="3"/>
  <c r="BJ59" i="3"/>
  <c r="BH59" i="3"/>
  <c r="BF59" i="3"/>
  <c r="BM59" i="3"/>
  <c r="BK59" i="3"/>
  <c r="BI59" i="3"/>
  <c r="BG59" i="3"/>
  <c r="BE59" i="3"/>
  <c r="BC59" i="3"/>
  <c r="BA59" i="3"/>
  <c r="AZ59" i="3"/>
  <c r="AY59" i="3"/>
  <c r="AW59" i="3"/>
  <c r="AU59" i="3"/>
  <c r="AS59" i="3"/>
  <c r="AQ59" i="3"/>
  <c r="BD59" i="3"/>
  <c r="AX59" i="3"/>
  <c r="AV59" i="3"/>
  <c r="AT59" i="3"/>
  <c r="AR59" i="3"/>
  <c r="AO59" i="3"/>
  <c r="AM59" i="3"/>
  <c r="AK59" i="3"/>
  <c r="AI59" i="3"/>
  <c r="AH59" i="3"/>
  <c r="BB59" i="3"/>
  <c r="AP59" i="3"/>
  <c r="AN59" i="3"/>
  <c r="AL59" i="3"/>
  <c r="AJ59" i="3"/>
  <c r="AG59" i="3"/>
  <c r="BN51" i="3"/>
  <c r="BL51" i="3"/>
  <c r="BJ51" i="3"/>
  <c r="BH51" i="3"/>
  <c r="BF51" i="3"/>
  <c r="BM51" i="3"/>
  <c r="BK51" i="3"/>
  <c r="BI51" i="3"/>
  <c r="BG51" i="3"/>
  <c r="BE51" i="3"/>
  <c r="BC51" i="3"/>
  <c r="BA51" i="3"/>
  <c r="AY51" i="3"/>
  <c r="AW51" i="3"/>
  <c r="AU51" i="3"/>
  <c r="AS51" i="3"/>
  <c r="AQ51" i="3"/>
  <c r="BD51" i="3"/>
  <c r="BB51" i="3"/>
  <c r="AX51" i="3"/>
  <c r="AV51" i="3"/>
  <c r="AT51" i="3"/>
  <c r="AR51" i="3"/>
  <c r="AZ51" i="3"/>
  <c r="AO51" i="3"/>
  <c r="AM51" i="3"/>
  <c r="AK51" i="3"/>
  <c r="AI51" i="3"/>
  <c r="AH51" i="3"/>
  <c r="AP51" i="3"/>
  <c r="AN51" i="3"/>
  <c r="AL51" i="3"/>
  <c r="AJ51" i="3"/>
  <c r="AG51" i="3"/>
  <c r="BN43" i="3"/>
  <c r="BL43" i="3"/>
  <c r="BJ43" i="3"/>
  <c r="BH43" i="3"/>
  <c r="BF43" i="3"/>
  <c r="BM43" i="3"/>
  <c r="BK43" i="3"/>
  <c r="BI43" i="3"/>
  <c r="BG43" i="3"/>
  <c r="BE43" i="3"/>
  <c r="BC43" i="3"/>
  <c r="BA43" i="3"/>
  <c r="AY43" i="3"/>
  <c r="AW43" i="3"/>
  <c r="AU43" i="3"/>
  <c r="AS43" i="3"/>
  <c r="AQ43" i="3"/>
  <c r="BD43" i="3"/>
  <c r="BB43" i="3"/>
  <c r="AZ43" i="3"/>
  <c r="AX43" i="3"/>
  <c r="AV43" i="3"/>
  <c r="AT43" i="3"/>
  <c r="AR43" i="3"/>
  <c r="AO43" i="3"/>
  <c r="AM43" i="3"/>
  <c r="AK43" i="3"/>
  <c r="AI43" i="3"/>
  <c r="AH43" i="3"/>
  <c r="AP43" i="3"/>
  <c r="AN43" i="3"/>
  <c r="AL43" i="3"/>
  <c r="AJ43" i="3"/>
  <c r="AG43" i="3"/>
  <c r="BN35" i="3"/>
  <c r="BL35" i="3"/>
  <c r="BJ35" i="3"/>
  <c r="BH35" i="3"/>
  <c r="BF35" i="3"/>
  <c r="BM35" i="3"/>
  <c r="BK35" i="3"/>
  <c r="BI35" i="3"/>
  <c r="BG35" i="3"/>
  <c r="BE35" i="3"/>
  <c r="BC35" i="3"/>
  <c r="BA35" i="3"/>
  <c r="AY35" i="3"/>
  <c r="AW35" i="3"/>
  <c r="AU35" i="3"/>
  <c r="AS35" i="3"/>
  <c r="AQ35" i="3"/>
  <c r="BD35" i="3"/>
  <c r="BB35" i="3"/>
  <c r="AZ35" i="3"/>
  <c r="AX35" i="3"/>
  <c r="AV35" i="3"/>
  <c r="AT35" i="3"/>
  <c r="AR35" i="3"/>
  <c r="AO35" i="3"/>
  <c r="AM35" i="3"/>
  <c r="AK35" i="3"/>
  <c r="AI35" i="3"/>
  <c r="AH35" i="3"/>
  <c r="AP35" i="3"/>
  <c r="AN35" i="3"/>
  <c r="AL35" i="3"/>
  <c r="AJ35" i="3"/>
  <c r="AG35" i="3"/>
  <c r="BN27" i="3"/>
  <c r="BL27" i="3"/>
  <c r="BJ27" i="3"/>
  <c r="BH27" i="3"/>
  <c r="BF27" i="3"/>
  <c r="BM27" i="3"/>
  <c r="BK27" i="3"/>
  <c r="BI27" i="3"/>
  <c r="BG27" i="3"/>
  <c r="BE27" i="3"/>
  <c r="BC27" i="3"/>
  <c r="BA27" i="3"/>
  <c r="AY27" i="3"/>
  <c r="BD27" i="3"/>
  <c r="AW27" i="3"/>
  <c r="AU27" i="3"/>
  <c r="AS27" i="3"/>
  <c r="AQ27" i="3"/>
  <c r="BB27" i="3"/>
  <c r="AZ27" i="3"/>
  <c r="AX27" i="3"/>
  <c r="AV27" i="3"/>
  <c r="AT27" i="3"/>
  <c r="AR27" i="3"/>
  <c r="AP27" i="3"/>
  <c r="AO27" i="3"/>
  <c r="AM27" i="3"/>
  <c r="AK27" i="3"/>
  <c r="AI27" i="3"/>
  <c r="AH27" i="3"/>
  <c r="AN27" i="3"/>
  <c r="AL27" i="3"/>
  <c r="AJ27" i="3"/>
  <c r="AG27" i="3"/>
  <c r="BN19" i="3"/>
  <c r="BL19" i="3"/>
  <c r="BJ19" i="3"/>
  <c r="BH19" i="3"/>
  <c r="BF19" i="3"/>
  <c r="BM19" i="3"/>
  <c r="BK19" i="3"/>
  <c r="BI19" i="3"/>
  <c r="BG19" i="3"/>
  <c r="BE19" i="3"/>
  <c r="BC19" i="3"/>
  <c r="BA19" i="3"/>
  <c r="AY19" i="3"/>
  <c r="BD19" i="3"/>
  <c r="BB19" i="3"/>
  <c r="AW19" i="3"/>
  <c r="AU19" i="3"/>
  <c r="AS19" i="3"/>
  <c r="AQ19" i="3"/>
  <c r="AZ19" i="3"/>
  <c r="AX19" i="3"/>
  <c r="AV19" i="3"/>
  <c r="AT19" i="3"/>
  <c r="AR19" i="3"/>
  <c r="AP19" i="3"/>
  <c r="AO19" i="3"/>
  <c r="AM19" i="3"/>
  <c r="AK19" i="3"/>
  <c r="AI19" i="3"/>
  <c r="AH19" i="3"/>
  <c r="AN19" i="3"/>
  <c r="AL19" i="3"/>
  <c r="AJ19" i="3"/>
  <c r="AG19" i="3"/>
  <c r="BN11" i="3"/>
  <c r="BL11" i="3"/>
  <c r="BJ11" i="3"/>
  <c r="BH11" i="3"/>
  <c r="BF11" i="3"/>
  <c r="BM11" i="3"/>
  <c r="BK11" i="3"/>
  <c r="BI11" i="3"/>
  <c r="BG11" i="3"/>
  <c r="BE11" i="3"/>
  <c r="BC11" i="3"/>
  <c r="BA11" i="3"/>
  <c r="AY11" i="3"/>
  <c r="BD11" i="3"/>
  <c r="BB11" i="3"/>
  <c r="AZ11" i="3"/>
  <c r="AW11" i="3"/>
  <c r="AU11" i="3"/>
  <c r="AS11" i="3"/>
  <c r="AQ11" i="3"/>
  <c r="AX11" i="3"/>
  <c r="AV11" i="3"/>
  <c r="AT11" i="3"/>
  <c r="AR11" i="3"/>
  <c r="AP11" i="3"/>
  <c r="AO11" i="3"/>
  <c r="AM11" i="3"/>
  <c r="AK11" i="3"/>
  <c r="AI11" i="3"/>
  <c r="AH11" i="3"/>
  <c r="AN11" i="3"/>
  <c r="AL11" i="3"/>
  <c r="AJ11" i="3"/>
  <c r="AG11" i="3"/>
  <c r="BM55" i="3"/>
  <c r="BK55" i="3"/>
  <c r="BI55" i="3"/>
  <c r="BG55" i="3"/>
  <c r="BN55" i="3"/>
  <c r="BL55" i="3"/>
  <c r="BJ55" i="3"/>
  <c r="BH55" i="3"/>
  <c r="BF55" i="3"/>
  <c r="BD55" i="3"/>
  <c r="BB55" i="3"/>
  <c r="AZ55" i="3"/>
  <c r="AX55" i="3"/>
  <c r="AV55" i="3"/>
  <c r="AT55" i="3"/>
  <c r="AR55" i="3"/>
  <c r="BE55" i="3"/>
  <c r="BC55" i="3"/>
  <c r="AY55" i="3"/>
  <c r="AW55" i="3"/>
  <c r="AU55" i="3"/>
  <c r="AS55" i="3"/>
  <c r="AQ55" i="3"/>
  <c r="BA55" i="3"/>
  <c r="AP55" i="3"/>
  <c r="AN55" i="3"/>
  <c r="AL55" i="3"/>
  <c r="AJ55" i="3"/>
  <c r="AG55" i="3"/>
  <c r="AO55" i="3"/>
  <c r="AM55" i="3"/>
  <c r="AK55" i="3"/>
  <c r="AI55" i="3"/>
  <c r="AH55" i="3"/>
  <c r="BM23" i="3"/>
  <c r="BK23" i="3"/>
  <c r="BI23" i="3"/>
  <c r="BG23" i="3"/>
  <c r="BE23" i="3"/>
  <c r="BN23" i="3"/>
  <c r="BL23" i="3"/>
  <c r="BJ23" i="3"/>
  <c r="BH23" i="3"/>
  <c r="BF23" i="3"/>
  <c r="BD23" i="3"/>
  <c r="BB23" i="3"/>
  <c r="AZ23" i="3"/>
  <c r="BC23" i="3"/>
  <c r="AX23" i="3"/>
  <c r="AV23" i="3"/>
  <c r="AT23" i="3"/>
  <c r="AR23" i="3"/>
  <c r="AP23" i="3"/>
  <c r="BA23" i="3"/>
  <c r="AY23" i="3"/>
  <c r="AW23" i="3"/>
  <c r="AU23" i="3"/>
  <c r="AS23" i="3"/>
  <c r="AQ23" i="3"/>
  <c r="AN23" i="3"/>
  <c r="AL23" i="3"/>
  <c r="AJ23" i="3"/>
  <c r="AG23" i="3"/>
  <c r="AO23" i="3"/>
  <c r="AM23" i="3"/>
  <c r="AK23" i="3"/>
  <c r="AI23" i="3"/>
  <c r="AH23" i="3"/>
  <c r="BM70" i="3"/>
  <c r="BK70" i="3"/>
  <c r="BF70" i="3"/>
  <c r="BD70" i="3"/>
  <c r="BB70" i="3"/>
  <c r="AZ70" i="3"/>
  <c r="BJ70" i="3"/>
  <c r="BI70" i="3"/>
  <c r="BH70" i="3"/>
  <c r="BE70" i="3"/>
  <c r="BC70" i="3"/>
  <c r="BA70" i="3"/>
  <c r="BG70" i="3"/>
  <c r="BL70" i="3"/>
  <c r="AX70" i="3"/>
  <c r="AV70" i="3"/>
  <c r="AT70" i="3"/>
  <c r="AR70" i="3"/>
  <c r="AY70" i="3"/>
  <c r="AW70" i="3"/>
  <c r="AU70" i="3"/>
  <c r="AS70" i="3"/>
  <c r="AQ70" i="3"/>
  <c r="BN70" i="3"/>
  <c r="AP70" i="3"/>
  <c r="AN70" i="3"/>
  <c r="AL70" i="3"/>
  <c r="AJ70" i="3"/>
  <c r="AG70" i="3"/>
  <c r="AO70" i="3"/>
  <c r="AM70" i="3"/>
  <c r="AK70" i="3"/>
  <c r="AI70" i="3"/>
  <c r="AH70" i="3"/>
  <c r="BM22" i="3"/>
  <c r="BK22" i="3"/>
  <c r="BI22" i="3"/>
  <c r="BD22" i="3"/>
  <c r="BB22" i="3"/>
  <c r="AZ22" i="3"/>
  <c r="BN22" i="3"/>
  <c r="BF22" i="3"/>
  <c r="BL22" i="3"/>
  <c r="BH22" i="3"/>
  <c r="BC22" i="3"/>
  <c r="BA22" i="3"/>
  <c r="AY22" i="3"/>
  <c r="BE22" i="3"/>
  <c r="AX22" i="3"/>
  <c r="AV22" i="3"/>
  <c r="AT22" i="3"/>
  <c r="AR22" i="3"/>
  <c r="AP22" i="3"/>
  <c r="BJ22" i="3"/>
  <c r="AW22" i="3"/>
  <c r="AU22" i="3"/>
  <c r="AS22" i="3"/>
  <c r="AQ22" i="3"/>
  <c r="AN22" i="3"/>
  <c r="AL22" i="3"/>
  <c r="AJ22" i="3"/>
  <c r="BG22" i="3"/>
  <c r="AG22" i="3"/>
  <c r="AO22" i="3"/>
  <c r="AM22" i="3"/>
  <c r="AK22" i="3"/>
  <c r="AI22" i="3"/>
  <c r="AH22" i="3"/>
  <c r="BN66" i="3"/>
  <c r="BL66" i="3"/>
  <c r="BJ66" i="3"/>
  <c r="BE66" i="3"/>
  <c r="BC66" i="3"/>
  <c r="BA66" i="3"/>
  <c r="BH66" i="3"/>
  <c r="BG66" i="3"/>
  <c r="BD66" i="3"/>
  <c r="BB66" i="3"/>
  <c r="AZ66" i="3"/>
  <c r="BF66" i="3"/>
  <c r="BK66" i="3"/>
  <c r="BI66" i="3"/>
  <c r="BM66" i="3"/>
  <c r="AY66" i="3"/>
  <c r="AW66" i="3"/>
  <c r="AU66" i="3"/>
  <c r="AS66" i="3"/>
  <c r="AQ66" i="3"/>
  <c r="AX66" i="3"/>
  <c r="AV66" i="3"/>
  <c r="AT66" i="3"/>
  <c r="AR66" i="3"/>
  <c r="AO66" i="3"/>
  <c r="AM66" i="3"/>
  <c r="AK66" i="3"/>
  <c r="AI66" i="3"/>
  <c r="AH66" i="3"/>
  <c r="AP66" i="3"/>
  <c r="AN66" i="3"/>
  <c r="AL66" i="3"/>
  <c r="AJ66" i="3"/>
  <c r="AG66" i="3"/>
  <c r="BN58" i="3"/>
  <c r="BL58" i="3"/>
  <c r="BJ58" i="3"/>
  <c r="BE58" i="3"/>
  <c r="BC58" i="3"/>
  <c r="BA58" i="3"/>
  <c r="BF58" i="3"/>
  <c r="BM58" i="3"/>
  <c r="BI58" i="3"/>
  <c r="BD58" i="3"/>
  <c r="BB58" i="3"/>
  <c r="AZ58" i="3"/>
  <c r="BG58" i="3"/>
  <c r="AY58" i="3"/>
  <c r="AW58" i="3"/>
  <c r="AU58" i="3"/>
  <c r="AS58" i="3"/>
  <c r="AQ58" i="3"/>
  <c r="BK58" i="3"/>
  <c r="BH58" i="3"/>
  <c r="AX58" i="3"/>
  <c r="AV58" i="3"/>
  <c r="AT58" i="3"/>
  <c r="AR58" i="3"/>
  <c r="AO58" i="3"/>
  <c r="AM58" i="3"/>
  <c r="AK58" i="3"/>
  <c r="AI58" i="3"/>
  <c r="AP58" i="3"/>
  <c r="AN58" i="3"/>
  <c r="AL58" i="3"/>
  <c r="AJ58" i="3"/>
  <c r="AG58" i="3"/>
  <c r="AH58" i="3"/>
  <c r="BN50" i="3"/>
  <c r="BL50" i="3"/>
  <c r="BJ50" i="3"/>
  <c r="BE50" i="3"/>
  <c r="BC50" i="3"/>
  <c r="BA50" i="3"/>
  <c r="BM50" i="3"/>
  <c r="BH50" i="3"/>
  <c r="BK50" i="3"/>
  <c r="BG50" i="3"/>
  <c r="BF50" i="3"/>
  <c r="BD50" i="3"/>
  <c r="BB50" i="3"/>
  <c r="AZ50" i="3"/>
  <c r="BI50" i="3"/>
  <c r="AY50" i="3"/>
  <c r="AW50" i="3"/>
  <c r="AU50" i="3"/>
  <c r="AS50" i="3"/>
  <c r="AQ50" i="3"/>
  <c r="AX50" i="3"/>
  <c r="AV50" i="3"/>
  <c r="AT50" i="3"/>
  <c r="AR50" i="3"/>
  <c r="AO50" i="3"/>
  <c r="AM50" i="3"/>
  <c r="AK50" i="3"/>
  <c r="AI50" i="3"/>
  <c r="AP50" i="3"/>
  <c r="AN50" i="3"/>
  <c r="AL50" i="3"/>
  <c r="AJ50" i="3"/>
  <c r="AG50" i="3"/>
  <c r="AH50" i="3"/>
  <c r="BN42" i="3"/>
  <c r="BL42" i="3"/>
  <c r="BJ42" i="3"/>
  <c r="BE42" i="3"/>
  <c r="BC42" i="3"/>
  <c r="BA42" i="3"/>
  <c r="AY42" i="3"/>
  <c r="BK42" i="3"/>
  <c r="BI42" i="3"/>
  <c r="BD42" i="3"/>
  <c r="BB42" i="3"/>
  <c r="AZ42" i="3"/>
  <c r="BM42" i="3"/>
  <c r="BG42" i="3"/>
  <c r="BF42" i="3"/>
  <c r="AW42" i="3"/>
  <c r="AU42" i="3"/>
  <c r="AS42" i="3"/>
  <c r="AQ42" i="3"/>
  <c r="BH42" i="3"/>
  <c r="AX42" i="3"/>
  <c r="AV42" i="3"/>
  <c r="AT42" i="3"/>
  <c r="AR42" i="3"/>
  <c r="AO42" i="3"/>
  <c r="AM42" i="3"/>
  <c r="AK42" i="3"/>
  <c r="AI42" i="3"/>
  <c r="AH42" i="3"/>
  <c r="AP42" i="3"/>
  <c r="AN42" i="3"/>
  <c r="AL42" i="3"/>
  <c r="AJ42" i="3"/>
  <c r="AG42" i="3"/>
  <c r="BN34" i="3"/>
  <c r="BL34" i="3"/>
  <c r="BJ34" i="3"/>
  <c r="BE34" i="3"/>
  <c r="BC34" i="3"/>
  <c r="BA34" i="3"/>
  <c r="AY34" i="3"/>
  <c r="BI34" i="3"/>
  <c r="BH34" i="3"/>
  <c r="BF34" i="3"/>
  <c r="BG34" i="3"/>
  <c r="BD34" i="3"/>
  <c r="BB34" i="3"/>
  <c r="AZ34" i="3"/>
  <c r="BK34" i="3"/>
  <c r="AW34" i="3"/>
  <c r="AU34" i="3"/>
  <c r="AS34" i="3"/>
  <c r="AQ34" i="3"/>
  <c r="AX34" i="3"/>
  <c r="AV34" i="3"/>
  <c r="AT34" i="3"/>
  <c r="AR34" i="3"/>
  <c r="BM34" i="3"/>
  <c r="AO34" i="3"/>
  <c r="AM34" i="3"/>
  <c r="AK34" i="3"/>
  <c r="AI34" i="3"/>
  <c r="AH34" i="3"/>
  <c r="AP34" i="3"/>
  <c r="AN34" i="3"/>
  <c r="AL34" i="3"/>
  <c r="AJ34" i="3"/>
  <c r="AG34" i="3"/>
  <c r="BN26" i="3"/>
  <c r="BL26" i="3"/>
  <c r="BJ26" i="3"/>
  <c r="BE26" i="3"/>
  <c r="BC26" i="3"/>
  <c r="BA26" i="3"/>
  <c r="AY26" i="3"/>
  <c r="BM26" i="3"/>
  <c r="BD26" i="3"/>
  <c r="BB26" i="3"/>
  <c r="AZ26" i="3"/>
  <c r="BI26" i="3"/>
  <c r="BG26" i="3"/>
  <c r="AW26" i="3"/>
  <c r="AU26" i="3"/>
  <c r="AS26" i="3"/>
  <c r="AQ26" i="3"/>
  <c r="BK26" i="3"/>
  <c r="BH26" i="3"/>
  <c r="BF26" i="3"/>
  <c r="AX26" i="3"/>
  <c r="AV26" i="3"/>
  <c r="AT26" i="3"/>
  <c r="AR26" i="3"/>
  <c r="AO26" i="3"/>
  <c r="AM26" i="3"/>
  <c r="AK26" i="3"/>
  <c r="AI26" i="3"/>
  <c r="AN26" i="3"/>
  <c r="AL26" i="3"/>
  <c r="AJ26" i="3"/>
  <c r="AG26" i="3"/>
  <c r="AP26" i="3"/>
  <c r="AH26" i="3"/>
  <c r="BN18" i="3"/>
  <c r="BL18" i="3"/>
  <c r="BJ18" i="3"/>
  <c r="BF18" i="3"/>
  <c r="BC18" i="3"/>
  <c r="BA18" i="3"/>
  <c r="AY18" i="3"/>
  <c r="BM18" i="3"/>
  <c r="BH18" i="3"/>
  <c r="BE18" i="3"/>
  <c r="BK18" i="3"/>
  <c r="BG18" i="3"/>
  <c r="BD18" i="3"/>
  <c r="BB18" i="3"/>
  <c r="AZ18" i="3"/>
  <c r="AW18" i="3"/>
  <c r="AU18" i="3"/>
  <c r="AS18" i="3"/>
  <c r="AQ18" i="3"/>
  <c r="AX18" i="3"/>
  <c r="AV18" i="3"/>
  <c r="AT18" i="3"/>
  <c r="AR18" i="3"/>
  <c r="AP18" i="3"/>
  <c r="AO18" i="3"/>
  <c r="AM18" i="3"/>
  <c r="AK18" i="3"/>
  <c r="AI18" i="3"/>
  <c r="BI18" i="3"/>
  <c r="AN18" i="3"/>
  <c r="AL18" i="3"/>
  <c r="AJ18" i="3"/>
  <c r="AG18" i="3"/>
  <c r="AH18" i="3"/>
  <c r="BN10" i="3"/>
  <c r="BL10" i="3"/>
  <c r="BJ10" i="3"/>
  <c r="BC10" i="3"/>
  <c r="BA10" i="3"/>
  <c r="AY10" i="3"/>
  <c r="BK10" i="3"/>
  <c r="BI10" i="3"/>
  <c r="BF10" i="3"/>
  <c r="BD10" i="3"/>
  <c r="BB10" i="3"/>
  <c r="AZ10" i="3"/>
  <c r="BM10" i="3"/>
  <c r="BG10" i="3"/>
  <c r="BE10" i="3"/>
  <c r="AW10" i="3"/>
  <c r="AU10" i="3"/>
  <c r="AS10" i="3"/>
  <c r="AQ10" i="3"/>
  <c r="BH10" i="3"/>
  <c r="AX10" i="3"/>
  <c r="AV10" i="3"/>
  <c r="AT10" i="3"/>
  <c r="AR10" i="3"/>
  <c r="AP10" i="3"/>
  <c r="AO10" i="3"/>
  <c r="AM10" i="3"/>
  <c r="AK10" i="3"/>
  <c r="AI10" i="3"/>
  <c r="AH10" i="3"/>
  <c r="AN10" i="3"/>
  <c r="AL10" i="3"/>
  <c r="AJ10" i="3"/>
  <c r="AG10" i="3"/>
  <c r="BN65" i="3"/>
  <c r="BL65" i="3"/>
  <c r="BJ65" i="3"/>
  <c r="BH65" i="3"/>
  <c r="BM65" i="3"/>
  <c r="BK65" i="3"/>
  <c r="BG65" i="3"/>
  <c r="BD65" i="3"/>
  <c r="BB65" i="3"/>
  <c r="AZ65" i="3"/>
  <c r="BI65" i="3"/>
  <c r="BE65" i="3"/>
  <c r="BC65" i="3"/>
  <c r="BA65" i="3"/>
  <c r="AY65" i="3"/>
  <c r="AW65" i="3"/>
  <c r="AU65" i="3"/>
  <c r="AS65" i="3"/>
  <c r="AQ65" i="3"/>
  <c r="AX65" i="3"/>
  <c r="AV65" i="3"/>
  <c r="AT65" i="3"/>
  <c r="AR65" i="3"/>
  <c r="BF65" i="3"/>
  <c r="AP65" i="3"/>
  <c r="AN65" i="3"/>
  <c r="AL65" i="3"/>
  <c r="AJ65" i="3"/>
  <c r="AG65" i="3"/>
  <c r="AM65" i="3"/>
  <c r="AK65" i="3"/>
  <c r="AO65" i="3"/>
  <c r="AI65" i="3"/>
  <c r="AH65" i="3"/>
  <c r="BN57" i="3"/>
  <c r="BL57" i="3"/>
  <c r="BJ57" i="3"/>
  <c r="BH57" i="3"/>
  <c r="BM57" i="3"/>
  <c r="BK57" i="3"/>
  <c r="BF57" i="3"/>
  <c r="BI57" i="3"/>
  <c r="BD57" i="3"/>
  <c r="BB57" i="3"/>
  <c r="AZ57" i="3"/>
  <c r="BG57" i="3"/>
  <c r="BE57" i="3"/>
  <c r="BC57" i="3"/>
  <c r="BA57" i="3"/>
  <c r="AY57" i="3"/>
  <c r="AW57" i="3"/>
  <c r="AU57" i="3"/>
  <c r="AS57" i="3"/>
  <c r="AQ57" i="3"/>
  <c r="AX57" i="3"/>
  <c r="AV57" i="3"/>
  <c r="AT57" i="3"/>
  <c r="AR57" i="3"/>
  <c r="AM57" i="3"/>
  <c r="AP57" i="3"/>
  <c r="AN57" i="3"/>
  <c r="AL57" i="3"/>
  <c r="AJ57" i="3"/>
  <c r="AG57" i="3"/>
  <c r="AO57" i="3"/>
  <c r="AH57" i="3"/>
  <c r="AI57" i="3"/>
  <c r="AK57" i="3"/>
  <c r="BN49" i="3"/>
  <c r="BL49" i="3"/>
  <c r="BJ49" i="3"/>
  <c r="BH49" i="3"/>
  <c r="BM49" i="3"/>
  <c r="BK49" i="3"/>
  <c r="BG49" i="3"/>
  <c r="BF49" i="3"/>
  <c r="BD49" i="3"/>
  <c r="BB49" i="3"/>
  <c r="AZ49" i="3"/>
  <c r="BI49" i="3"/>
  <c r="BE49" i="3"/>
  <c r="BC49" i="3"/>
  <c r="BA49" i="3"/>
  <c r="AY49" i="3"/>
  <c r="AW49" i="3"/>
  <c r="AU49" i="3"/>
  <c r="AS49" i="3"/>
  <c r="AQ49" i="3"/>
  <c r="AX49" i="3"/>
  <c r="AV49" i="3"/>
  <c r="AT49" i="3"/>
  <c r="AR49" i="3"/>
  <c r="AP49" i="3"/>
  <c r="AN49" i="3"/>
  <c r="AL49" i="3"/>
  <c r="AJ49" i="3"/>
  <c r="AG49" i="3"/>
  <c r="AK49" i="3"/>
  <c r="AI49" i="3"/>
  <c r="AO49" i="3"/>
  <c r="AH49" i="3"/>
  <c r="AM49" i="3"/>
  <c r="BN41" i="3"/>
  <c r="BL41" i="3"/>
  <c r="BJ41" i="3"/>
  <c r="BH41" i="3"/>
  <c r="BM41" i="3"/>
  <c r="BK41" i="3"/>
  <c r="BI41" i="3"/>
  <c r="BD41" i="3"/>
  <c r="BB41" i="3"/>
  <c r="AZ41" i="3"/>
  <c r="BG41" i="3"/>
  <c r="BF41" i="3"/>
  <c r="BE41" i="3"/>
  <c r="BC41" i="3"/>
  <c r="BA41" i="3"/>
  <c r="AY41" i="3"/>
  <c r="AW41" i="3"/>
  <c r="AU41" i="3"/>
  <c r="AS41" i="3"/>
  <c r="AQ41" i="3"/>
  <c r="AX41" i="3"/>
  <c r="AV41" i="3"/>
  <c r="AT41" i="3"/>
  <c r="AR41" i="3"/>
  <c r="AM41" i="3"/>
  <c r="AI41" i="3"/>
  <c r="AH41" i="3"/>
  <c r="AK41" i="3"/>
  <c r="AP41" i="3"/>
  <c r="AN41" i="3"/>
  <c r="AL41" i="3"/>
  <c r="AJ41" i="3"/>
  <c r="AG41" i="3"/>
  <c r="AO41" i="3"/>
  <c r="BN33" i="3"/>
  <c r="BL33" i="3"/>
  <c r="BJ33" i="3"/>
  <c r="BH33" i="3"/>
  <c r="BM33" i="3"/>
  <c r="BK33" i="3"/>
  <c r="BI33" i="3"/>
  <c r="BF33" i="3"/>
  <c r="BG33" i="3"/>
  <c r="BD33" i="3"/>
  <c r="BB33" i="3"/>
  <c r="AZ33" i="3"/>
  <c r="BE33" i="3"/>
  <c r="BC33" i="3"/>
  <c r="BA33" i="3"/>
  <c r="AY33" i="3"/>
  <c r="AW33" i="3"/>
  <c r="AU33" i="3"/>
  <c r="AS33" i="3"/>
  <c r="AQ33" i="3"/>
  <c r="AX33" i="3"/>
  <c r="AV33" i="3"/>
  <c r="AT33" i="3"/>
  <c r="AR33" i="3"/>
  <c r="AK33" i="3"/>
  <c r="AP33" i="3"/>
  <c r="AN33" i="3"/>
  <c r="AL33" i="3"/>
  <c r="AJ33" i="3"/>
  <c r="AG33" i="3"/>
  <c r="AM33" i="3"/>
  <c r="AH33" i="3"/>
  <c r="AI33" i="3"/>
  <c r="AO33" i="3"/>
  <c r="BN25" i="3"/>
  <c r="BL25" i="3"/>
  <c r="BJ25" i="3"/>
  <c r="BH25" i="3"/>
  <c r="BM25" i="3"/>
  <c r="BK25" i="3"/>
  <c r="BI25" i="3"/>
  <c r="BD25" i="3"/>
  <c r="BB25" i="3"/>
  <c r="AZ25" i="3"/>
  <c r="BF25" i="3"/>
  <c r="BG25" i="3"/>
  <c r="BE25" i="3"/>
  <c r="BC25" i="3"/>
  <c r="BA25" i="3"/>
  <c r="AY25" i="3"/>
  <c r="AW25" i="3"/>
  <c r="AU25" i="3"/>
  <c r="AS25" i="3"/>
  <c r="AQ25" i="3"/>
  <c r="AX25" i="3"/>
  <c r="AV25" i="3"/>
  <c r="AT25" i="3"/>
  <c r="AR25" i="3"/>
  <c r="AO25" i="3"/>
  <c r="AH25" i="3"/>
  <c r="AN25" i="3"/>
  <c r="AL25" i="3"/>
  <c r="AJ25" i="3"/>
  <c r="AG25" i="3"/>
  <c r="AP25" i="3"/>
  <c r="AM25" i="3"/>
  <c r="AI25" i="3"/>
  <c r="AK25" i="3"/>
  <c r="BN17" i="3"/>
  <c r="BL17" i="3"/>
  <c r="BJ17" i="3"/>
  <c r="BH17" i="3"/>
  <c r="BM17" i="3"/>
  <c r="BK17" i="3"/>
  <c r="BI17" i="3"/>
  <c r="BE17" i="3"/>
  <c r="BG17" i="3"/>
  <c r="BD17" i="3"/>
  <c r="BB17" i="3"/>
  <c r="AZ17" i="3"/>
  <c r="BF17" i="3"/>
  <c r="BC17" i="3"/>
  <c r="BA17" i="3"/>
  <c r="AY17" i="3"/>
  <c r="AW17" i="3"/>
  <c r="AU17" i="3"/>
  <c r="AS17" i="3"/>
  <c r="AQ17" i="3"/>
  <c r="AX17" i="3"/>
  <c r="AV17" i="3"/>
  <c r="AT17" i="3"/>
  <c r="AR17" i="3"/>
  <c r="AP17" i="3"/>
  <c r="AN17" i="3"/>
  <c r="AL17" i="3"/>
  <c r="AJ17" i="3"/>
  <c r="AG17" i="3"/>
  <c r="AK17" i="3"/>
  <c r="AO17" i="3"/>
  <c r="AM17" i="3"/>
  <c r="AI17" i="3"/>
  <c r="AH17" i="3"/>
  <c r="BN9" i="3"/>
  <c r="BL9" i="3"/>
  <c r="BJ9" i="3"/>
  <c r="BH9" i="3"/>
  <c r="BM9" i="3"/>
  <c r="BK9" i="3"/>
  <c r="BI9" i="3"/>
  <c r="BF9" i="3"/>
  <c r="AZ68" i="12" s="1"/>
  <c r="BD9" i="3"/>
  <c r="BB9" i="3"/>
  <c r="AZ9" i="3"/>
  <c r="BE9" i="3"/>
  <c r="BG9" i="3"/>
  <c r="BC9" i="3"/>
  <c r="BA9" i="3"/>
  <c r="AY9" i="3"/>
  <c r="AW9" i="3"/>
  <c r="AU9" i="3"/>
  <c r="AS9" i="3"/>
  <c r="AQ9" i="3"/>
  <c r="AX9" i="3"/>
  <c r="AV9" i="3"/>
  <c r="AT9" i="3"/>
  <c r="AR9" i="3"/>
  <c r="AP9" i="3"/>
  <c r="AM9" i="3"/>
  <c r="AI9" i="3"/>
  <c r="AN9" i="3"/>
  <c r="AL9" i="3"/>
  <c r="AJ9" i="3"/>
  <c r="AG9" i="3"/>
  <c r="AH9" i="3"/>
  <c r="AO9" i="3"/>
  <c r="AK9" i="3"/>
  <c r="BM15" i="3"/>
  <c r="BK15" i="3"/>
  <c r="BI15" i="3"/>
  <c r="BG15" i="3"/>
  <c r="BE15" i="3"/>
  <c r="BN15" i="3"/>
  <c r="BL15" i="3"/>
  <c r="BJ15" i="3"/>
  <c r="BH15" i="3"/>
  <c r="BF15" i="3"/>
  <c r="BD15" i="3"/>
  <c r="BB15" i="3"/>
  <c r="AZ15" i="3"/>
  <c r="BC15" i="3"/>
  <c r="BA15" i="3"/>
  <c r="AX15" i="3"/>
  <c r="AV15" i="3"/>
  <c r="AT15" i="3"/>
  <c r="AR15" i="3"/>
  <c r="AP15" i="3"/>
  <c r="AY15" i="3"/>
  <c r="AW15" i="3"/>
  <c r="AU15" i="3"/>
  <c r="AS15" i="3"/>
  <c r="AQ15" i="3"/>
  <c r="AN15" i="3"/>
  <c r="AL15" i="3"/>
  <c r="AJ15" i="3"/>
  <c r="AG15" i="3"/>
  <c r="AO15" i="3"/>
  <c r="AM15" i="3"/>
  <c r="AK15" i="3"/>
  <c r="AI15" i="3"/>
  <c r="AH15" i="3"/>
  <c r="BM62" i="3"/>
  <c r="BK62" i="3"/>
  <c r="BD62" i="3"/>
  <c r="BB62" i="3"/>
  <c r="AZ62" i="3"/>
  <c r="BG62" i="3"/>
  <c r="BN62" i="3"/>
  <c r="BF62" i="3"/>
  <c r="BE62" i="3"/>
  <c r="BC62" i="3"/>
  <c r="BA62" i="3"/>
  <c r="BJ62" i="3"/>
  <c r="BH62" i="3"/>
  <c r="BI62" i="3"/>
  <c r="AX62" i="3"/>
  <c r="AV62" i="3"/>
  <c r="AT62" i="3"/>
  <c r="AR62" i="3"/>
  <c r="BL62" i="3"/>
  <c r="AY62" i="3"/>
  <c r="AW62" i="3"/>
  <c r="AU62" i="3"/>
  <c r="AS62" i="3"/>
  <c r="AQ62" i="3"/>
  <c r="AP62" i="3"/>
  <c r="AN62" i="3"/>
  <c r="AL62" i="3"/>
  <c r="AJ62" i="3"/>
  <c r="AG62" i="3"/>
  <c r="AO62" i="3"/>
  <c r="AM62" i="3"/>
  <c r="AK62" i="3"/>
  <c r="AI62" i="3"/>
  <c r="AH62" i="3"/>
  <c r="BM30" i="3"/>
  <c r="BK30" i="3"/>
  <c r="BI30" i="3"/>
  <c r="BD30" i="3"/>
  <c r="BB30" i="3"/>
  <c r="AZ30" i="3"/>
  <c r="BG30" i="3"/>
  <c r="BN30" i="3"/>
  <c r="BE30" i="3"/>
  <c r="BC30" i="3"/>
  <c r="BA30" i="3"/>
  <c r="AY30" i="3"/>
  <c r="BJ30" i="3"/>
  <c r="BH30" i="3"/>
  <c r="BF30" i="3"/>
  <c r="BL30" i="3"/>
  <c r="AX30" i="3"/>
  <c r="AV30" i="3"/>
  <c r="AT30" i="3"/>
  <c r="AR30" i="3"/>
  <c r="AW30" i="3"/>
  <c r="AU30" i="3"/>
  <c r="AS30" i="3"/>
  <c r="AQ30" i="3"/>
  <c r="AP30" i="3"/>
  <c r="AN30" i="3"/>
  <c r="AL30" i="3"/>
  <c r="AJ30" i="3"/>
  <c r="AG30" i="3"/>
  <c r="AO30" i="3"/>
  <c r="AM30" i="3"/>
  <c r="AK30" i="3"/>
  <c r="AI30" i="3"/>
  <c r="AH30" i="3"/>
  <c r="BM72" i="3"/>
  <c r="BK72" i="3"/>
  <c r="BI72" i="3"/>
  <c r="BG72" i="3"/>
  <c r="BL72" i="3"/>
  <c r="BF72" i="3"/>
  <c r="BJ72" i="3"/>
  <c r="BD72" i="3"/>
  <c r="BB72" i="3"/>
  <c r="AZ72" i="3"/>
  <c r="BH72" i="3"/>
  <c r="BN72" i="3"/>
  <c r="BE72" i="3"/>
  <c r="BC72" i="3"/>
  <c r="BA72" i="3"/>
  <c r="AX72" i="3"/>
  <c r="AV72" i="3"/>
  <c r="AT72" i="3"/>
  <c r="AR72" i="3"/>
  <c r="AS72" i="3"/>
  <c r="AQ72" i="3"/>
  <c r="AP72" i="3"/>
  <c r="AN72" i="3"/>
  <c r="AL72" i="3"/>
  <c r="AJ72" i="3"/>
  <c r="AG72" i="3"/>
  <c r="AU72" i="3"/>
  <c r="AY72" i="3"/>
  <c r="AW72" i="3"/>
  <c r="AO72" i="3"/>
  <c r="AM72" i="3"/>
  <c r="AK72" i="3"/>
  <c r="AI72" i="3"/>
  <c r="AH72" i="3"/>
  <c r="BM64" i="3"/>
  <c r="BK64" i="3"/>
  <c r="BI64" i="3"/>
  <c r="BG64" i="3"/>
  <c r="BJ64" i="3"/>
  <c r="BH64" i="3"/>
  <c r="BD64" i="3"/>
  <c r="BB64" i="3"/>
  <c r="AZ64" i="3"/>
  <c r="BN64" i="3"/>
  <c r="BF64" i="3"/>
  <c r="BL64" i="3"/>
  <c r="BE64" i="3"/>
  <c r="BC64" i="3"/>
  <c r="BA64" i="3"/>
  <c r="AX64" i="3"/>
  <c r="AV64" i="3"/>
  <c r="AT64" i="3"/>
  <c r="AR64" i="3"/>
  <c r="AQ64" i="3"/>
  <c r="AP64" i="3"/>
  <c r="AN64" i="3"/>
  <c r="AL64" i="3"/>
  <c r="AJ64" i="3"/>
  <c r="AG64" i="3"/>
  <c r="AS64" i="3"/>
  <c r="AY64" i="3"/>
  <c r="AW64" i="3"/>
  <c r="AU64" i="3"/>
  <c r="AO64" i="3"/>
  <c r="AM64" i="3"/>
  <c r="AK64" i="3"/>
  <c r="AI64" i="3"/>
  <c r="AH64" i="3"/>
  <c r="BM56" i="3"/>
  <c r="BK56" i="3"/>
  <c r="BI56" i="3"/>
  <c r="BG56" i="3"/>
  <c r="BN56" i="3"/>
  <c r="BD56" i="3"/>
  <c r="BB56" i="3"/>
  <c r="AZ56" i="3"/>
  <c r="BL56" i="3"/>
  <c r="BH56" i="3"/>
  <c r="BJ56" i="3"/>
  <c r="BE56" i="3"/>
  <c r="BC56" i="3"/>
  <c r="BA56" i="3"/>
  <c r="BF56" i="3"/>
  <c r="AX56" i="3"/>
  <c r="AV56" i="3"/>
  <c r="AT56" i="3"/>
  <c r="AR56" i="3"/>
  <c r="AP56" i="3"/>
  <c r="AN56" i="3"/>
  <c r="AL56" i="3"/>
  <c r="AJ56" i="3"/>
  <c r="AG56" i="3"/>
  <c r="AY56" i="3"/>
  <c r="AQ56" i="3"/>
  <c r="AW56" i="3"/>
  <c r="AU56" i="3"/>
  <c r="AS56" i="3"/>
  <c r="AO56" i="3"/>
  <c r="AM56" i="3"/>
  <c r="AK56" i="3"/>
  <c r="AI56" i="3"/>
  <c r="AH56" i="3"/>
  <c r="BM48" i="3"/>
  <c r="BK48" i="3"/>
  <c r="BI48" i="3"/>
  <c r="BG48" i="3"/>
  <c r="BN48" i="3"/>
  <c r="BH48" i="3"/>
  <c r="BL48" i="3"/>
  <c r="BF48" i="3"/>
  <c r="BD48" i="3"/>
  <c r="BB48" i="3"/>
  <c r="AZ48" i="3"/>
  <c r="BJ48" i="3"/>
  <c r="BE48" i="3"/>
  <c r="BC48" i="3"/>
  <c r="BA48" i="3"/>
  <c r="AY48" i="3"/>
  <c r="AX48" i="3"/>
  <c r="AV48" i="3"/>
  <c r="AT48" i="3"/>
  <c r="AR48" i="3"/>
  <c r="AP48" i="3"/>
  <c r="AN48" i="3"/>
  <c r="AL48" i="3"/>
  <c r="AJ48" i="3"/>
  <c r="AG48" i="3"/>
  <c r="AW48" i="3"/>
  <c r="AU48" i="3"/>
  <c r="AS48" i="3"/>
  <c r="AQ48" i="3"/>
  <c r="AO48" i="3"/>
  <c r="AM48" i="3"/>
  <c r="AK48" i="3"/>
  <c r="AI48" i="3"/>
  <c r="AH48" i="3"/>
  <c r="BM40" i="3"/>
  <c r="BK40" i="3"/>
  <c r="BI40" i="3"/>
  <c r="BG40" i="3"/>
  <c r="BL40" i="3"/>
  <c r="BJ40" i="3"/>
  <c r="BD40" i="3"/>
  <c r="BB40" i="3"/>
  <c r="AZ40" i="3"/>
  <c r="BH40" i="3"/>
  <c r="BN40" i="3"/>
  <c r="BE40" i="3"/>
  <c r="BC40" i="3"/>
  <c r="BA40" i="3"/>
  <c r="AY40" i="3"/>
  <c r="AX40" i="3"/>
  <c r="AV40" i="3"/>
  <c r="AT40" i="3"/>
  <c r="AR40" i="3"/>
  <c r="BF40" i="3"/>
  <c r="AW40" i="3"/>
  <c r="AP40" i="3"/>
  <c r="AN40" i="3"/>
  <c r="AL40" i="3"/>
  <c r="AJ40" i="3"/>
  <c r="AG40" i="3"/>
  <c r="AU40" i="3"/>
  <c r="AS40" i="3"/>
  <c r="AQ40" i="3"/>
  <c r="AO40" i="3"/>
  <c r="AM40" i="3"/>
  <c r="AK40" i="3"/>
  <c r="AI40" i="3"/>
  <c r="AH40" i="3"/>
  <c r="BM32" i="3"/>
  <c r="BK32" i="3"/>
  <c r="BI32" i="3"/>
  <c r="BG32" i="3"/>
  <c r="BJ32" i="3"/>
  <c r="BH32" i="3"/>
  <c r="BF32" i="3"/>
  <c r="BD32" i="3"/>
  <c r="BB32" i="3"/>
  <c r="AZ32" i="3"/>
  <c r="BN32" i="3"/>
  <c r="BL32" i="3"/>
  <c r="BE32" i="3"/>
  <c r="BC32" i="3"/>
  <c r="BA32" i="3"/>
  <c r="AY32" i="3"/>
  <c r="AX32" i="3"/>
  <c r="AV32" i="3"/>
  <c r="AT32" i="3"/>
  <c r="AR32" i="3"/>
  <c r="AW32" i="3"/>
  <c r="AU32" i="3"/>
  <c r="AP32" i="3"/>
  <c r="AN32" i="3"/>
  <c r="AL32" i="3"/>
  <c r="AJ32" i="3"/>
  <c r="AG32" i="3"/>
  <c r="AS32" i="3"/>
  <c r="AQ32" i="3"/>
  <c r="AO32" i="3"/>
  <c r="AM32" i="3"/>
  <c r="AK32" i="3"/>
  <c r="AI32" i="3"/>
  <c r="AH32" i="3"/>
  <c r="BM24" i="3"/>
  <c r="BK24" i="3"/>
  <c r="BI24" i="3"/>
  <c r="BG24" i="3"/>
  <c r="BN24" i="3"/>
  <c r="BD24" i="3"/>
  <c r="BB24" i="3"/>
  <c r="AZ24" i="3"/>
  <c r="BF24" i="3"/>
  <c r="BL24" i="3"/>
  <c r="BH24" i="3"/>
  <c r="BJ24" i="3"/>
  <c r="BE24" i="3"/>
  <c r="BC24" i="3"/>
  <c r="BA24" i="3"/>
  <c r="AY24" i="3"/>
  <c r="AX24" i="3"/>
  <c r="AV24" i="3"/>
  <c r="AT24" i="3"/>
  <c r="AR24" i="3"/>
  <c r="AP24" i="3"/>
  <c r="AW24" i="3"/>
  <c r="AU24" i="3"/>
  <c r="AS24" i="3"/>
  <c r="AN24" i="3"/>
  <c r="AL24" i="3"/>
  <c r="AJ24" i="3"/>
  <c r="AG24" i="3"/>
  <c r="AQ24" i="3"/>
  <c r="AO24" i="3"/>
  <c r="AM24" i="3"/>
  <c r="AK24" i="3"/>
  <c r="AI24" i="3"/>
  <c r="AH24" i="3"/>
  <c r="BM16" i="3"/>
  <c r="BK16" i="3"/>
  <c r="BI16" i="3"/>
  <c r="BG16" i="3"/>
  <c r="BE16" i="3"/>
  <c r="BN16" i="3"/>
  <c r="BH16" i="3"/>
  <c r="BL16" i="3"/>
  <c r="BD16" i="3"/>
  <c r="BB16" i="3"/>
  <c r="AZ16" i="3"/>
  <c r="BJ16" i="3"/>
  <c r="BF16" i="3"/>
  <c r="BC16" i="3"/>
  <c r="BA16" i="3"/>
  <c r="AY16" i="3"/>
  <c r="AX16" i="3"/>
  <c r="AV16" i="3"/>
  <c r="AT16" i="3"/>
  <c r="AR16" i="3"/>
  <c r="AP16" i="3"/>
  <c r="AU16" i="3"/>
  <c r="AS16" i="3"/>
  <c r="AQ16" i="3"/>
  <c r="AN16" i="3"/>
  <c r="AL16" i="3"/>
  <c r="AJ16" i="3"/>
  <c r="AG16" i="3"/>
  <c r="AW16" i="3"/>
  <c r="AO16" i="3"/>
  <c r="AM16" i="3"/>
  <c r="AK16" i="3"/>
  <c r="AI16" i="3"/>
  <c r="AH16" i="3"/>
  <c r="BM8" i="3"/>
  <c r="BK8" i="3"/>
  <c r="BI8" i="3"/>
  <c r="BG8" i="3"/>
  <c r="BE8" i="3"/>
  <c r="BL8" i="3"/>
  <c r="BF8" i="3"/>
  <c r="BJ8" i="3"/>
  <c r="BD8" i="3"/>
  <c r="BB8" i="3"/>
  <c r="AZ8" i="3"/>
  <c r="BH8" i="3"/>
  <c r="BN8" i="3"/>
  <c r="BC8" i="3"/>
  <c r="BA8" i="3"/>
  <c r="AY8" i="3"/>
  <c r="AX8" i="3"/>
  <c r="AV8" i="3"/>
  <c r="AT8" i="3"/>
  <c r="AR8" i="3"/>
  <c r="AP8" i="3"/>
  <c r="AS8" i="3"/>
  <c r="AQ8" i="3"/>
  <c r="AN8" i="3"/>
  <c r="AL8" i="3"/>
  <c r="AJ8" i="3"/>
  <c r="AG8" i="3"/>
  <c r="AW8" i="3"/>
  <c r="AO8" i="3"/>
  <c r="AM8" i="3"/>
  <c r="AK8" i="3"/>
  <c r="AI8" i="3"/>
  <c r="AH8" i="3"/>
  <c r="AU8" i="3"/>
  <c r="G18" i="3"/>
  <c r="G10" i="3"/>
  <c r="G3" i="3"/>
  <c r="G29" i="3"/>
  <c r="G39" i="3"/>
  <c r="AF5" i="3" a="1"/>
  <c r="AF5" i="3" s="1"/>
  <c r="Y11" i="12" s="1"/>
  <c r="AC39" i="3"/>
  <c r="AE39" i="3" s="1" a="1"/>
  <c r="AE39" i="3" s="1"/>
  <c r="AC67" i="3"/>
  <c r="AE67" i="3" s="1" a="1"/>
  <c r="AE67" i="3" s="1"/>
  <c r="AC59" i="3"/>
  <c r="AC51" i="3"/>
  <c r="AE51" i="3" s="1" a="1"/>
  <c r="AE51" i="3" s="1"/>
  <c r="AC43" i="3"/>
  <c r="AE43" i="3" s="1" a="1"/>
  <c r="AE43" i="3" s="1"/>
  <c r="AC35" i="3"/>
  <c r="AE35" i="3" s="1" a="1"/>
  <c r="AE35" i="3" s="1"/>
  <c r="AC27" i="3"/>
  <c r="AE27" i="3" s="1" a="1"/>
  <c r="AE27" i="3" s="1"/>
  <c r="AC19" i="3"/>
  <c r="AE19" i="3" s="1" a="1"/>
  <c r="AE19" i="3" s="1"/>
  <c r="AC11" i="3"/>
  <c r="AE11" i="3" s="1" a="1"/>
  <c r="AE11" i="3" s="1"/>
  <c r="AC71" i="3"/>
  <c r="AE71" i="3" s="1" a="1"/>
  <c r="AE71" i="3" s="1"/>
  <c r="AC15" i="3"/>
  <c r="AE15" i="3" s="1" a="1"/>
  <c r="AE15" i="3" s="1"/>
  <c r="AC66" i="3"/>
  <c r="AE66" i="3" s="1" a="1"/>
  <c r="AE66" i="3" s="1"/>
  <c r="AC58" i="3"/>
  <c r="AE58" i="3" s="1" a="1"/>
  <c r="AE58" i="3" s="1"/>
  <c r="AC50" i="3"/>
  <c r="AE50" i="3" s="1" a="1"/>
  <c r="AE50" i="3" s="1"/>
  <c r="AC42" i="3"/>
  <c r="AE42" i="3" s="1" a="1"/>
  <c r="AE42" i="3" s="1"/>
  <c r="AC34" i="3"/>
  <c r="AE34" i="3" s="1" a="1"/>
  <c r="AE34" i="3" s="1"/>
  <c r="AC26" i="3"/>
  <c r="AC18" i="3"/>
  <c r="AE18" i="3" s="1" a="1"/>
  <c r="AE18" i="3" s="1"/>
  <c r="AC10" i="3"/>
  <c r="AE10" i="3" s="1" a="1"/>
  <c r="AE10" i="3" s="1"/>
  <c r="AC23" i="3"/>
  <c r="AE23" i="3" s="1" a="1"/>
  <c r="AE23" i="3" s="1"/>
  <c r="AC65" i="3"/>
  <c r="AE65" i="3" s="1" a="1"/>
  <c r="AE65" i="3" s="1"/>
  <c r="AC57" i="3"/>
  <c r="AE57" i="3" s="1" a="1"/>
  <c r="AE57" i="3" s="1"/>
  <c r="AC49" i="3"/>
  <c r="AE49" i="3" s="1" a="1"/>
  <c r="AE49" i="3" s="1"/>
  <c r="AC41" i="3"/>
  <c r="AE41" i="3" s="1" a="1"/>
  <c r="AE41" i="3" s="1"/>
  <c r="AC33" i="3"/>
  <c r="AE33" i="3" s="1" a="1"/>
  <c r="AE33" i="3" s="1"/>
  <c r="AC25" i="3"/>
  <c r="AE25" i="3" s="1" a="1"/>
  <c r="AE25" i="3" s="1"/>
  <c r="AC17" i="3"/>
  <c r="AE17" i="3" s="1" a="1"/>
  <c r="AE17" i="3" s="1"/>
  <c r="AC9" i="3"/>
  <c r="AC31" i="3"/>
  <c r="AC72" i="3"/>
  <c r="AE72" i="3" s="1" a="1"/>
  <c r="AE72" i="3" s="1"/>
  <c r="AC64" i="3"/>
  <c r="AE64" i="3" s="1" a="1"/>
  <c r="AE64" i="3" s="1"/>
  <c r="AC56" i="3"/>
  <c r="AC48" i="3"/>
  <c r="AE48" i="3" s="1" a="1"/>
  <c r="AE48" i="3" s="1"/>
  <c r="AC40" i="3"/>
  <c r="AE40" i="3" s="1" a="1"/>
  <c r="AE40" i="3" s="1"/>
  <c r="AC32" i="3"/>
  <c r="AE32" i="3" s="1" a="1"/>
  <c r="AE32" i="3" s="1"/>
  <c r="AC24" i="3"/>
  <c r="AE24" i="3" s="1" a="1"/>
  <c r="AE24" i="3" s="1"/>
  <c r="AC16" i="3"/>
  <c r="AE16" i="3" s="1" a="1"/>
  <c r="AE16" i="3" s="1"/>
  <c r="AC8" i="3"/>
  <c r="AC7" i="3"/>
  <c r="AC63" i="3"/>
  <c r="AE63" i="3" s="1" a="1"/>
  <c r="AE63" i="3" s="1"/>
  <c r="AC70" i="3"/>
  <c r="AE70" i="3" s="1" a="1"/>
  <c r="AE70" i="3" s="1"/>
  <c r="AC62" i="3"/>
  <c r="AC54" i="3"/>
  <c r="AE54" i="3" s="1" a="1"/>
  <c r="AE54" i="3" s="1"/>
  <c r="AC46" i="3"/>
  <c r="AC38" i="3"/>
  <c r="AC30" i="3"/>
  <c r="AE30" i="3" s="1" a="1"/>
  <c r="AE30" i="3" s="1"/>
  <c r="AC22" i="3"/>
  <c r="AE22" i="3" s="1" a="1"/>
  <c r="AE22" i="3" s="1"/>
  <c r="AC14" i="3"/>
  <c r="AC6" i="3"/>
  <c r="AC55" i="3"/>
  <c r="AE55" i="3" s="1" a="1"/>
  <c r="AE55" i="3" s="1"/>
  <c r="AC69" i="3"/>
  <c r="AE69" i="3" s="1" a="1"/>
  <c r="AE69" i="3" s="1"/>
  <c r="AC61" i="3"/>
  <c r="AE61" i="3" s="1" a="1"/>
  <c r="AE61" i="3" s="1"/>
  <c r="AC53" i="3"/>
  <c r="AE53" i="3" s="1" a="1"/>
  <c r="AE53" i="3" s="1"/>
  <c r="AC45" i="3"/>
  <c r="AE45" i="3" s="1" a="1"/>
  <c r="AE45" i="3" s="1"/>
  <c r="AC37" i="3"/>
  <c r="AE37" i="3" s="1" a="1"/>
  <c r="AE37" i="3" s="1"/>
  <c r="AC29" i="3"/>
  <c r="AC21" i="3"/>
  <c r="AE21" i="3" s="1" a="1"/>
  <c r="AE21" i="3" s="1"/>
  <c r="AC13" i="3"/>
  <c r="AC5" i="3"/>
  <c r="AC47" i="3"/>
  <c r="AE47" i="3" s="1" a="1"/>
  <c r="AE47" i="3" s="1"/>
  <c r="AC68" i="3"/>
  <c r="AE68" i="3" s="1" a="1"/>
  <c r="AE68" i="3" s="1"/>
  <c r="AC60" i="3"/>
  <c r="AE60" i="3" s="1" a="1"/>
  <c r="AE60" i="3" s="1"/>
  <c r="AC52" i="3"/>
  <c r="AE52" i="3" s="1" a="1"/>
  <c r="AE52" i="3" s="1"/>
  <c r="AC44" i="3"/>
  <c r="AE44" i="3" s="1" a="1"/>
  <c r="AE44" i="3" s="1"/>
  <c r="AC36" i="3"/>
  <c r="AE36" i="3" s="1" a="1"/>
  <c r="AE36" i="3" s="1"/>
  <c r="AC28" i="3"/>
  <c r="AC20" i="3"/>
  <c r="AE20" i="3" s="1" a="1"/>
  <c r="AE20" i="3" s="1"/>
  <c r="AC12" i="3"/>
  <c r="AZ52" i="12" l="1"/>
  <c r="AZ66" i="12"/>
  <c r="AZ60" i="12"/>
  <c r="AZ22" i="12"/>
  <c r="AZ23" i="12"/>
  <c r="AZ57" i="12"/>
  <c r="AE8" i="3" a="1"/>
  <c r="AE8" i="3" s="1"/>
  <c r="AQ47" i="12" s="1"/>
  <c r="AW47" i="12"/>
  <c r="AE38" i="3" a="1"/>
  <c r="AE38" i="3" s="1"/>
  <c r="AQ53" i="12" s="1"/>
  <c r="AW53" i="12"/>
  <c r="AE31" i="3" a="1"/>
  <c r="AE31" i="3" s="1"/>
  <c r="AQ17" i="12" s="1"/>
  <c r="AW17" i="12"/>
  <c r="AE46" i="3" a="1"/>
  <c r="AE46" i="3" s="1"/>
  <c r="AU10" i="12" s="1"/>
  <c r="AW19" i="12"/>
  <c r="AE9" i="3" a="1"/>
  <c r="AE9" i="3" s="1"/>
  <c r="AQ68" i="12" s="1"/>
  <c r="AW68" i="12"/>
  <c r="AE29" i="3" a="1"/>
  <c r="AE29" i="3" s="1"/>
  <c r="AQ16" i="12" s="1"/>
  <c r="AW16" i="12"/>
  <c r="AE56" i="3" a="1"/>
  <c r="AE56" i="3" s="1"/>
  <c r="AW23" i="12"/>
  <c r="AW22" i="12"/>
  <c r="AE7" i="3" a="1"/>
  <c r="AE7" i="3" s="1"/>
  <c r="AW35" i="12"/>
  <c r="AW67" i="12"/>
  <c r="AE12" i="3" a="1"/>
  <c r="AE12" i="3" s="1"/>
  <c r="AQ59" i="12" s="1"/>
  <c r="AW59" i="12"/>
  <c r="AE5" i="3" a="1"/>
  <c r="AE5" i="3" s="1"/>
  <c r="AU11" i="12" s="1"/>
  <c r="AE59" i="3" a="1"/>
  <c r="AE59" i="3" s="1"/>
  <c r="AQ13" i="12" s="1"/>
  <c r="AE28" i="3" a="1"/>
  <c r="AE28" i="3" s="1"/>
  <c r="AQ50" i="12" s="1"/>
  <c r="AW50" i="12"/>
  <c r="AE14" i="3" a="1"/>
  <c r="AE14" i="3" s="1"/>
  <c r="AW65" i="12"/>
  <c r="AW58" i="12"/>
  <c r="AW52" i="12"/>
  <c r="AW45" i="12"/>
  <c r="AW37" i="12"/>
  <c r="AE13" i="3" a="1"/>
  <c r="AE13" i="3" s="1"/>
  <c r="AW57" i="12"/>
  <c r="AW43" i="12"/>
  <c r="AW64" i="12"/>
  <c r="AE6" i="3" a="1"/>
  <c r="AE6" i="3" s="1"/>
  <c r="AE26" i="3" a="1"/>
  <c r="AE26" i="3" s="1"/>
  <c r="AW51" i="12"/>
  <c r="AW46" i="12"/>
  <c r="AW66" i="12"/>
  <c r="AW60" i="12"/>
  <c r="G38" i="3"/>
  <c r="G28" i="3"/>
  <c r="AD24" i="3" s="1" a="1"/>
  <c r="AD24" i="3" s="1"/>
  <c r="G9" i="3"/>
  <c r="G2" i="3"/>
  <c r="G17" i="3"/>
  <c r="AD52" i="3" s="1" a="1"/>
  <c r="AD52" i="3" s="1"/>
  <c r="AD25" i="3" a="1"/>
  <c r="AD25" i="3" s="1"/>
  <c r="AD38" i="3" a="1"/>
  <c r="AD38" i="3" s="1"/>
  <c r="AR53" i="12" s="1"/>
  <c r="AD32" i="3" a="1"/>
  <c r="AD32" i="3" s="1"/>
  <c r="AD33" i="3" a="1"/>
  <c r="AD33" i="3" s="1"/>
  <c r="AD27" i="3" a="1"/>
  <c r="AD27" i="3" s="1"/>
  <c r="AD5" i="3" a="1"/>
  <c r="AD5" i="3" s="1"/>
  <c r="AV11" i="12" s="1"/>
  <c r="AD46" i="3" a="1"/>
  <c r="AD46" i="3" s="1"/>
  <c r="AD47" i="3" a="1"/>
  <c r="AD47" i="3" s="1"/>
  <c r="AD41" i="3" a="1"/>
  <c r="AD41" i="3" s="1"/>
  <c r="AD35" i="3" a="1"/>
  <c r="AD35" i="3" s="1"/>
  <c r="AD49" i="3" a="1"/>
  <c r="AD49" i="3" s="1"/>
  <c r="AD34" i="3" a="1"/>
  <c r="AD34" i="3" s="1"/>
  <c r="AD63" i="3" a="1"/>
  <c r="AD63" i="3" s="1"/>
  <c r="AD51" i="3" a="1"/>
  <c r="AD51" i="3" s="1"/>
  <c r="AD28" i="3" a="1"/>
  <c r="AD28" i="3" s="1"/>
  <c r="AR50" i="12" s="1"/>
  <c r="AD6" i="3" a="1"/>
  <c r="AD6" i="3" s="1"/>
  <c r="AT11" i="12" s="1"/>
  <c r="AD70" i="3" a="1"/>
  <c r="AD70" i="3" s="1"/>
  <c r="AD7" i="3" a="1"/>
  <c r="AD7" i="3" s="1"/>
  <c r="AD64" i="3" a="1"/>
  <c r="AD64" i="3" s="1"/>
  <c r="AD65" i="3" a="1"/>
  <c r="AD65" i="3" s="1"/>
  <c r="AD50" i="3" a="1"/>
  <c r="AD50" i="3" s="1"/>
  <c r="AD29" i="3" a="1"/>
  <c r="AD29" i="3" s="1"/>
  <c r="AR16" i="12" s="1"/>
  <c r="AD8" i="3" a="1"/>
  <c r="AD8" i="3" s="1"/>
  <c r="AR47" i="12" s="1"/>
  <c r="AD72" i="3" a="1"/>
  <c r="AD72" i="3" s="1"/>
  <c r="AD68" i="3" a="1"/>
  <c r="AD68" i="3" s="1"/>
  <c r="AD58" i="3" a="1"/>
  <c r="AD58" i="3" s="1"/>
  <c r="AD67" i="3" a="1"/>
  <c r="AD67" i="3" s="1"/>
  <c r="AD22" i="3" a="1"/>
  <c r="AD22" i="3" s="1"/>
  <c r="AD9" i="3" a="1"/>
  <c r="AD9" i="3" s="1"/>
  <c r="AR68" i="12" s="1"/>
  <c r="AD11" i="3" a="1"/>
  <c r="AD11" i="3" s="1"/>
  <c r="AE62" i="3" a="1"/>
  <c r="AE62" i="3" s="1"/>
  <c r="BI16" i="12" l="1"/>
  <c r="BH16" i="12"/>
  <c r="BL16" i="12"/>
  <c r="BL47" i="12"/>
  <c r="BI47" i="12"/>
  <c r="BH47" i="12"/>
  <c r="AV10" i="12"/>
  <c r="O62" i="12" a="1"/>
  <c r="O62" i="12" s="1"/>
  <c r="AQ58" i="12"/>
  <c r="AQ52" i="12"/>
  <c r="AQ45" i="12"/>
  <c r="AQ37" i="12"/>
  <c r="AQ65" i="12"/>
  <c r="AQ22" i="12"/>
  <c r="AQ23" i="12"/>
  <c r="AQ19" i="12"/>
  <c r="AQ11" i="12"/>
  <c r="O14" i="12" a="1"/>
  <c r="O14" i="12" s="1"/>
  <c r="O48" i="12" a="1"/>
  <c r="O48" i="12" s="1"/>
  <c r="AS11" i="12"/>
  <c r="AR19" i="12"/>
  <c r="AR11" i="12"/>
  <c r="BI11" i="12" s="1"/>
  <c r="AQ51" i="12"/>
  <c r="AQ66" i="12"/>
  <c r="AQ60" i="12"/>
  <c r="AQ46" i="12"/>
  <c r="O55" i="12" a="1"/>
  <c r="O55" i="12" s="1"/>
  <c r="BN11" i="12"/>
  <c r="AS10" i="12"/>
  <c r="AR35" i="12"/>
  <c r="AR67" i="12"/>
  <c r="BQ11" i="12"/>
  <c r="BM11" i="12"/>
  <c r="AQ43" i="12"/>
  <c r="AQ64" i="12"/>
  <c r="AQ57" i="12"/>
  <c r="AQ35" i="12"/>
  <c r="AQ67" i="12"/>
  <c r="O20" i="12" a="1"/>
  <c r="O20" i="12" s="1"/>
  <c r="AD12" i="3" a="1"/>
  <c r="AD12" i="3" s="1"/>
  <c r="AR59" i="12" s="1"/>
  <c r="AD14" i="3" a="1"/>
  <c r="AD14" i="3" s="1"/>
  <c r="G37" i="3"/>
  <c r="G16" i="3"/>
  <c r="G27" i="3"/>
  <c r="AD66" i="3" a="1"/>
  <c r="AD66" i="3" s="1"/>
  <c r="G8" i="3"/>
  <c r="AQ10" i="12"/>
  <c r="BE16" i="12" l="1"/>
  <c r="AC16" i="12"/>
  <c r="AE16" i="12"/>
  <c r="AH16" i="12" s="1"/>
  <c r="BG16" i="12"/>
  <c r="AZ16" i="12"/>
  <c r="BG47" i="12"/>
  <c r="AE47" i="12"/>
  <c r="AH47" i="12" s="1"/>
  <c r="AC47" i="12"/>
  <c r="V45" i="12"/>
  <c r="AS43" i="12"/>
  <c r="V43" i="12"/>
  <c r="AX43" i="12"/>
  <c r="O41" i="12" s="1" a="1"/>
  <c r="O41" i="12" s="1"/>
  <c r="V47" i="12"/>
  <c r="V46" i="12"/>
  <c r="BK43" i="12"/>
  <c r="X43" i="12"/>
  <c r="BJ43" i="12"/>
  <c r="AT43" i="12"/>
  <c r="AD11" i="12"/>
  <c r="AR58" i="12"/>
  <c r="AR52" i="12"/>
  <c r="AR45" i="12"/>
  <c r="AR37" i="12"/>
  <c r="AR65" i="12"/>
  <c r="BI65" i="12" s="1"/>
  <c r="BL11" i="12"/>
  <c r="BH11" i="12"/>
  <c r="G7" i="3"/>
  <c r="AD60" i="3" a="1"/>
  <c r="AD60" i="3" s="1"/>
  <c r="AD44" i="3" a="1"/>
  <c r="AD44" i="3" s="1"/>
  <c r="G36" i="3"/>
  <c r="AD13" i="3" a="1"/>
  <c r="AD13" i="3" s="1"/>
  <c r="AD10" i="3" a="1"/>
  <c r="AD10" i="3" s="1"/>
  <c r="G15" i="3"/>
  <c r="G26" i="3"/>
  <c r="AD45" i="3" a="1"/>
  <c r="AD45" i="3" s="1"/>
  <c r="AD36" i="3" a="1"/>
  <c r="AD36" i="3" s="1"/>
  <c r="AD40" i="3" a="1"/>
  <c r="AD40" i="3" s="1"/>
  <c r="K2" i="3"/>
  <c r="K32" i="3"/>
  <c r="K25" i="3"/>
  <c r="K7" i="3"/>
  <c r="K15" i="3"/>
  <c r="K16" i="3"/>
  <c r="K8" i="3"/>
  <c r="K19" i="3"/>
  <c r="K10" i="3"/>
  <c r="K39" i="3"/>
  <c r="K3" i="3"/>
  <c r="K13" i="3"/>
  <c r="K29" i="3"/>
  <c r="K27" i="3"/>
  <c r="K40" i="3"/>
  <c r="BL65" i="12" l="1"/>
  <c r="BH65" i="12"/>
  <c r="AP16" i="12"/>
  <c r="AN16" i="12"/>
  <c r="AF16" i="12"/>
  <c r="AI16" i="12"/>
  <c r="AO16" i="12"/>
  <c r="BE47" i="12"/>
  <c r="AZ47" i="12"/>
  <c r="BL45" i="12"/>
  <c r="BI45" i="12"/>
  <c r="BH45" i="12"/>
  <c r="AI47" i="12"/>
  <c r="AO47" i="12"/>
  <c r="AN47" i="12"/>
  <c r="AP47" i="12"/>
  <c r="AK47" i="12"/>
  <c r="AR10" i="12"/>
  <c r="AR64" i="12"/>
  <c r="AR43" i="12"/>
  <c r="BL43" i="12" s="1"/>
  <c r="AR57" i="12"/>
  <c r="AE11" i="12"/>
  <c r="AC11" i="12"/>
  <c r="BG11" i="12"/>
  <c r="G25" i="3"/>
  <c r="AD39" i="3" a="1"/>
  <c r="AD39" i="3" s="1"/>
  <c r="G35" i="3"/>
  <c r="AD16" i="3" a="1"/>
  <c r="AD16" i="3" s="1"/>
  <c r="AD15" i="3" a="1"/>
  <c r="AD15" i="3" s="1"/>
  <c r="G14" i="3"/>
  <c r="AD61" i="3" a="1"/>
  <c r="AD61" i="3" s="1"/>
  <c r="AD59" i="3" a="1"/>
  <c r="AD59" i="3" s="1"/>
  <c r="AR13" i="12" s="1"/>
  <c r="BH13" i="12" s="1"/>
  <c r="G6" i="3"/>
  <c r="AD71" i="3" a="1"/>
  <c r="AD71" i="3" s="1"/>
  <c r="AD62" i="3" a="1"/>
  <c r="AD62" i="3" s="1"/>
  <c r="K4" i="3"/>
  <c r="N37" i="3" s="1"/>
  <c r="K28" i="3"/>
  <c r="K38" i="3"/>
  <c r="K5" i="3"/>
  <c r="K35" i="3"/>
  <c r="K23" i="3"/>
  <c r="K22" i="3"/>
  <c r="AF19" i="3" a="1"/>
  <c r="AF19" i="3" s="1"/>
  <c r="K34" i="3"/>
  <c r="K36" i="3"/>
  <c r="K6" i="3"/>
  <c r="AF39" i="3" a="1"/>
  <c r="AF39" i="3" s="1"/>
  <c r="K26" i="3"/>
  <c r="AF70" i="3" a="1"/>
  <c r="AF70" i="3" s="1"/>
  <c r="K11" i="3"/>
  <c r="AF17" i="3" a="1"/>
  <c r="AF17" i="3" s="1"/>
  <c r="K33" i="3"/>
  <c r="K18" i="3"/>
  <c r="K14" i="3"/>
  <c r="K37" i="3"/>
  <c r="AF32" i="3" a="1"/>
  <c r="AF32" i="3" s="1"/>
  <c r="K21" i="3"/>
  <c r="K24" i="3"/>
  <c r="K20" i="3"/>
  <c r="AF35" i="3" a="1"/>
  <c r="AF35" i="3" s="1"/>
  <c r="K12" i="3"/>
  <c r="K9" i="3"/>
  <c r="K17" i="3"/>
  <c r="K31" i="3"/>
  <c r="AF28" i="3" a="1"/>
  <c r="AF28" i="3" s="1"/>
  <c r="W50" i="12" s="1"/>
  <c r="K30" i="3"/>
  <c r="AF52" i="3" a="1"/>
  <c r="AF52" i="3" s="1"/>
  <c r="AF58" i="3" a="1"/>
  <c r="AF58" i="3" s="1"/>
  <c r="AF59" i="3" a="1"/>
  <c r="AF59" i="3" s="1"/>
  <c r="W13" i="12" s="1"/>
  <c r="AF61" i="3" a="1"/>
  <c r="AF61" i="3" s="1"/>
  <c r="AF71" i="3" a="1"/>
  <c r="AF71" i="3" s="1"/>
  <c r="AF62" i="3" a="1"/>
  <c r="AF62" i="3" s="1"/>
  <c r="AF43" i="3" a="1"/>
  <c r="AF43" i="3" s="1"/>
  <c r="AF14" i="3" a="1"/>
  <c r="AF14" i="3" s="1"/>
  <c r="AF12" i="3" a="1"/>
  <c r="AF12" i="3" s="1"/>
  <c r="W59" i="12" s="1"/>
  <c r="AF40" i="3" a="1"/>
  <c r="AF40" i="3" s="1"/>
  <c r="AF36" i="3" a="1"/>
  <c r="AF36" i="3" s="1"/>
  <c r="AF45" i="3" a="1"/>
  <c r="AF45" i="3" s="1"/>
  <c r="AF51" i="3" a="1"/>
  <c r="AF51" i="3" s="1"/>
  <c r="AF63" i="3" a="1"/>
  <c r="AF63" i="3" s="1"/>
  <c r="AF7" i="3" a="1"/>
  <c r="AF7" i="3" s="1"/>
  <c r="AF6" i="3" a="1"/>
  <c r="AF6" i="3" s="1"/>
  <c r="X11" i="12" s="1"/>
  <c r="AG11" i="12" s="1"/>
  <c r="AF30" i="3" a="1"/>
  <c r="AF30" i="3" s="1"/>
  <c r="AF31" i="3" a="1"/>
  <c r="AF31" i="3" s="1"/>
  <c r="W17" i="12" s="1"/>
  <c r="AF10" i="3" a="1"/>
  <c r="AF10" i="3" s="1"/>
  <c r="AF11" i="3" a="1"/>
  <c r="AF11" i="3" s="1"/>
  <c r="AF9" i="3" a="1"/>
  <c r="AF9" i="3" s="1"/>
  <c r="W68" i="12" s="1"/>
  <c r="AF23" i="3" a="1"/>
  <c r="AF23" i="3" s="1"/>
  <c r="AF20" i="3" a="1"/>
  <c r="AF20" i="3" s="1"/>
  <c r="AF25" i="3" a="1"/>
  <c r="AF25" i="3" s="1"/>
  <c r="AF24" i="3" a="1"/>
  <c r="AF24" i="3" s="1"/>
  <c r="AF34" i="3" a="1"/>
  <c r="AF34" i="3" s="1"/>
  <c r="AF41" i="3" a="1"/>
  <c r="AF41" i="3" s="1"/>
  <c r="AF8" i="3" a="1"/>
  <c r="AF8" i="3" s="1"/>
  <c r="W47" i="12" s="1"/>
  <c r="AF47" i="12" s="1"/>
  <c r="AF38" i="3" a="1"/>
  <c r="AF38" i="3" s="1"/>
  <c r="W53" i="12" s="1"/>
  <c r="AF29" i="3" a="1"/>
  <c r="AF29" i="3" s="1"/>
  <c r="W16" i="12" s="1"/>
  <c r="AF60" i="3" a="1"/>
  <c r="AF60" i="3" s="1"/>
  <c r="AF44" i="3" a="1"/>
  <c r="AF44" i="3" s="1"/>
  <c r="AF15" i="3" a="1"/>
  <c r="AF15" i="3" s="1"/>
  <c r="AF16" i="3" a="1"/>
  <c r="AF16" i="3" s="1"/>
  <c r="AF68" i="3" a="1"/>
  <c r="AF68" i="3" s="1"/>
  <c r="AF66" i="3" a="1"/>
  <c r="AF66" i="3" s="1"/>
  <c r="AF54" i="3" a="1"/>
  <c r="AF54" i="3" s="1"/>
  <c r="AF69" i="3" a="1"/>
  <c r="AF69" i="3" s="1"/>
  <c r="AF57" i="3" a="1"/>
  <c r="AF57" i="3" s="1"/>
  <c r="AF64" i="3" a="1"/>
  <c r="AF64" i="3" s="1"/>
  <c r="AF72" i="3" a="1"/>
  <c r="AF72" i="3" s="1"/>
  <c r="AF21" i="3" a="1"/>
  <c r="AF21" i="3" s="1"/>
  <c r="AF26" i="3" a="1"/>
  <c r="AF26" i="3" s="1"/>
  <c r="AF18" i="3" a="1"/>
  <c r="AF18" i="3" s="1"/>
  <c r="AF37" i="3" a="1"/>
  <c r="AF37" i="3" s="1"/>
  <c r="AF42" i="3" a="1"/>
  <c r="AF42" i="3" s="1"/>
  <c r="AF46" i="3" a="1"/>
  <c r="AF46" i="3" s="1"/>
  <c r="AF50" i="3" a="1"/>
  <c r="AF50" i="3" s="1"/>
  <c r="AF53" i="3" a="1"/>
  <c r="AF53" i="3" s="1"/>
  <c r="AF56" i="3" a="1"/>
  <c r="AF56" i="3" s="1"/>
  <c r="AF67" i="3" a="1"/>
  <c r="AF67" i="3" s="1"/>
  <c r="AF65" i="3" a="1"/>
  <c r="AF65" i="3" s="1"/>
  <c r="AF33" i="3" a="1"/>
  <c r="AF33" i="3" s="1"/>
  <c r="AF47" i="3" a="1"/>
  <c r="AF47" i="3" s="1"/>
  <c r="AF27" i="3" a="1"/>
  <c r="AF27" i="3" s="1"/>
  <c r="AF22" i="3" a="1"/>
  <c r="AF22" i="3" s="1"/>
  <c r="BG65" i="12" l="1"/>
  <c r="AC65" i="12"/>
  <c r="AE65" i="12"/>
  <c r="AH65" i="12" s="1"/>
  <c r="AZ65" i="12"/>
  <c r="N41" i="3"/>
  <c r="BG45" i="12"/>
  <c r="AC45" i="12"/>
  <c r="AE45" i="12"/>
  <c r="AH45" i="12" s="1"/>
  <c r="BI43" i="12"/>
  <c r="BE11" i="12"/>
  <c r="BH43" i="12"/>
  <c r="Y10" i="12"/>
  <c r="AA53" i="12"/>
  <c r="Z53" i="12"/>
  <c r="AB53" i="12"/>
  <c r="AA68" i="12"/>
  <c r="Z68" i="12"/>
  <c r="AB68" i="12"/>
  <c r="AB50" i="12"/>
  <c r="AA50" i="12"/>
  <c r="Z50" i="12"/>
  <c r="AO11" i="12"/>
  <c r="AA59" i="12"/>
  <c r="Z59" i="12"/>
  <c r="AB59" i="12"/>
  <c r="AJ59" i="12"/>
  <c r="W66" i="12"/>
  <c r="W46" i="12"/>
  <c r="W60" i="12"/>
  <c r="W51" i="12"/>
  <c r="AA47" i="12"/>
  <c r="Z47" i="12"/>
  <c r="BD47" i="12" s="1"/>
  <c r="AB47" i="12"/>
  <c r="AB16" i="12"/>
  <c r="AA16" i="12"/>
  <c r="Z16" i="12"/>
  <c r="BD16" i="12" s="1"/>
  <c r="AK16" i="12" s="1"/>
  <c r="AE13" i="12"/>
  <c r="AC13" i="12"/>
  <c r="BG13" i="12"/>
  <c r="BD13" i="12"/>
  <c r="W67" i="12"/>
  <c r="W35" i="12"/>
  <c r="BF11" i="12"/>
  <c r="W23" i="12"/>
  <c r="W22" i="12"/>
  <c r="W57" i="12"/>
  <c r="W64" i="12"/>
  <c r="W43" i="12"/>
  <c r="W45" i="12"/>
  <c r="W37" i="12"/>
  <c r="W65" i="12"/>
  <c r="W52" i="12"/>
  <c r="W58" i="12"/>
  <c r="W19" i="12"/>
  <c r="W11" i="12"/>
  <c r="AA11" i="12" s="1"/>
  <c r="AZ11" i="12"/>
  <c r="N40" i="3"/>
  <c r="I25" i="3" s="1"/>
  <c r="X10" i="12"/>
  <c r="I5" i="3"/>
  <c r="I4" i="3"/>
  <c r="I3" i="3"/>
  <c r="I2" i="3"/>
  <c r="AD55" i="3" a="1"/>
  <c r="AD55" i="3" s="1"/>
  <c r="AD57" i="3" a="1"/>
  <c r="AD57" i="3" s="1"/>
  <c r="G13" i="3"/>
  <c r="AD53" i="3" a="1"/>
  <c r="AD53" i="3" s="1"/>
  <c r="AD56" i="3" a="1"/>
  <c r="AD56" i="3" s="1"/>
  <c r="G34" i="3"/>
  <c r="AD21" i="3" a="1"/>
  <c r="AD21" i="3" s="1"/>
  <c r="AD18" i="3" a="1"/>
  <c r="AD18" i="3" s="1"/>
  <c r="AD26" i="3" a="1"/>
  <c r="AD26" i="3" s="1"/>
  <c r="G24" i="3"/>
  <c r="AD43" i="3" s="1" a="1"/>
  <c r="AD43" i="3" s="1"/>
  <c r="AD30" i="3" a="1"/>
  <c r="AD30" i="3" s="1"/>
  <c r="AD31" i="3" a="1"/>
  <c r="AD31" i="3" s="1"/>
  <c r="AR17" i="12" s="1"/>
  <c r="N39" i="3"/>
  <c r="W10" i="12"/>
  <c r="I35" i="3"/>
  <c r="N38" i="3"/>
  <c r="BF65" i="12" l="1"/>
  <c r="AI65" i="12"/>
  <c r="AF65" i="12"/>
  <c r="AM65" i="12"/>
  <c r="AO65" i="12"/>
  <c r="AP65" i="12"/>
  <c r="BE65" i="12"/>
  <c r="AJ16" i="12"/>
  <c r="AM16" i="12"/>
  <c r="U16" i="12" s="1" a="1"/>
  <c r="U16" i="12" s="1"/>
  <c r="BL17" i="12"/>
  <c r="BI17" i="12"/>
  <c r="BH17" i="12"/>
  <c r="BG43" i="12"/>
  <c r="BE45" i="12"/>
  <c r="AZ45" i="12"/>
  <c r="AK45" i="12"/>
  <c r="AO45" i="12"/>
  <c r="AI45" i="12"/>
  <c r="AP45" i="12"/>
  <c r="AF45" i="12"/>
  <c r="AN45" i="12"/>
  <c r="AJ47" i="12"/>
  <c r="AM47" i="12"/>
  <c r="AZ13" i="12"/>
  <c r="AJ13" i="12" s="1"/>
  <c r="AH11" i="12"/>
  <c r="AF11" i="12"/>
  <c r="AI11" i="12"/>
  <c r="AE43" i="12"/>
  <c r="AC43" i="12"/>
  <c r="BC68" i="12" a="1"/>
  <c r="BC68" i="12" s="1"/>
  <c r="AJ68" i="12" s="1"/>
  <c r="U68" i="12" s="1" a="1"/>
  <c r="U68" i="12" s="1"/>
  <c r="Z13" i="12"/>
  <c r="U59" i="12" a="1"/>
  <c r="U59" i="12" s="1"/>
  <c r="AB13" i="12"/>
  <c r="AA13" i="12"/>
  <c r="AB58" i="12"/>
  <c r="AJ58" i="12"/>
  <c r="AA58" i="12"/>
  <c r="Z58" i="12"/>
  <c r="AI13" i="12"/>
  <c r="AN13" i="12"/>
  <c r="AF13" i="12"/>
  <c r="AP13" i="12"/>
  <c r="AM13" i="12"/>
  <c r="AA64" i="12"/>
  <c r="Z64" i="12"/>
  <c r="BD64" i="12" s="1"/>
  <c r="AJ64" i="12" s="1"/>
  <c r="AB64" i="12"/>
  <c r="AB65" i="12"/>
  <c r="Z65" i="12"/>
  <c r="AA65" i="12"/>
  <c r="AA57" i="12"/>
  <c r="AB57" i="12"/>
  <c r="Z57" i="12"/>
  <c r="BD57" i="12" s="1"/>
  <c r="AJ57" i="12" s="1"/>
  <c r="AB35" i="12"/>
  <c r="AA35" i="12"/>
  <c r="Z35" i="12"/>
  <c r="AJ35" i="12"/>
  <c r="AB52" i="12"/>
  <c r="Z52" i="12"/>
  <c r="AA52" i="12"/>
  <c r="AR22" i="12"/>
  <c r="AR23" i="12"/>
  <c r="AB37" i="12"/>
  <c r="AA37" i="12"/>
  <c r="Z37" i="12"/>
  <c r="AJ37" i="12"/>
  <c r="AA22" i="12"/>
  <c r="AB22" i="12"/>
  <c r="Z22" i="12"/>
  <c r="AJ22" i="12"/>
  <c r="Z67" i="12"/>
  <c r="AA67" i="12"/>
  <c r="AB67" i="12"/>
  <c r="AA60" i="12"/>
  <c r="Z60" i="12"/>
  <c r="AB60" i="12"/>
  <c r="AR66" i="12"/>
  <c r="AR60" i="12"/>
  <c r="AR51" i="12"/>
  <c r="AR46" i="12"/>
  <c r="Z11" i="12"/>
  <c r="AB11" i="12"/>
  <c r="AA45" i="12"/>
  <c r="AB45" i="12"/>
  <c r="Z45" i="12"/>
  <c r="BD45" i="12" s="1"/>
  <c r="AA23" i="12"/>
  <c r="Z23" i="12"/>
  <c r="AB23" i="12"/>
  <c r="BC53" i="12" a="1"/>
  <c r="BC53" i="12" s="1"/>
  <c r="AJ53" i="12" s="1"/>
  <c r="U53" i="12" s="1" a="1"/>
  <c r="U53" i="12" s="1"/>
  <c r="BD53" i="12"/>
  <c r="AH13" i="12"/>
  <c r="AO13" i="12"/>
  <c r="Z19" i="12"/>
  <c r="AA19" i="12"/>
  <c r="AB19" i="12"/>
  <c r="AJ19" i="12"/>
  <c r="AB66" i="12"/>
  <c r="Z66" i="12"/>
  <c r="BD66" i="12" s="1"/>
  <c r="AJ66" i="12" s="1"/>
  <c r="AA66" i="12"/>
  <c r="BD50" i="12"/>
  <c r="BC50" i="12" a="1"/>
  <c r="BC50" i="12" s="1"/>
  <c r="AT10" i="12"/>
  <c r="I21" i="3"/>
  <c r="I20" i="3"/>
  <c r="I19" i="3"/>
  <c r="I18" i="3"/>
  <c r="I17" i="3"/>
  <c r="I16" i="3"/>
  <c r="I15" i="3"/>
  <c r="G33" i="3"/>
  <c r="I34" i="3"/>
  <c r="AD19" i="3" a="1"/>
  <c r="AD19" i="3" s="1"/>
  <c r="I12" i="3"/>
  <c r="I11" i="3"/>
  <c r="I10" i="3"/>
  <c r="I9" i="3"/>
  <c r="I8" i="3"/>
  <c r="I7" i="3"/>
  <c r="I41" i="3"/>
  <c r="I40" i="3"/>
  <c r="I39" i="3"/>
  <c r="I38" i="3"/>
  <c r="I37" i="3"/>
  <c r="I36" i="3"/>
  <c r="I14" i="3"/>
  <c r="I6" i="3"/>
  <c r="G23" i="3"/>
  <c r="I24" i="3"/>
  <c r="I13" i="3"/>
  <c r="AD69" i="3" a="1"/>
  <c r="AD69" i="3" s="1"/>
  <c r="AD54" i="3" a="1"/>
  <c r="AD54" i="3" s="1"/>
  <c r="I31" i="3"/>
  <c r="I30" i="3"/>
  <c r="I29" i="3"/>
  <c r="I28" i="3"/>
  <c r="I27" i="3"/>
  <c r="I26" i="3"/>
  <c r="BA11" i="12" l="1" a="1"/>
  <c r="BA11" i="12" s="1"/>
  <c r="BB11" i="12" a="1"/>
  <c r="BB11" i="12" s="1"/>
  <c r="BA67" i="12" a="1"/>
  <c r="BA67" i="12" s="1"/>
  <c r="AJ67" i="12" s="1"/>
  <c r="U67" i="12" s="1" a="1"/>
  <c r="U67" i="12" s="1"/>
  <c r="BD67" i="12"/>
  <c r="BD11" i="12"/>
  <c r="BC11" i="12" a="1"/>
  <c r="BC11" i="12" s="1"/>
  <c r="AP11" i="12" s="1"/>
  <c r="BI51" i="12"/>
  <c r="BH51" i="12"/>
  <c r="BL51" i="12"/>
  <c r="BG17" i="12"/>
  <c r="AC17" i="12"/>
  <c r="AE17" i="12"/>
  <c r="AH17" i="12" s="1"/>
  <c r="U47" i="12" a="1"/>
  <c r="U47" i="12" s="1"/>
  <c r="BE43" i="12"/>
  <c r="U22" i="12" a="1"/>
  <c r="U22" i="12" s="1"/>
  <c r="BL46" i="12"/>
  <c r="BH46" i="12"/>
  <c r="BI46" i="12"/>
  <c r="AJ45" i="12"/>
  <c r="AM45" i="12"/>
  <c r="AA43" i="12"/>
  <c r="AK43" i="12"/>
  <c r="AZ43" i="12"/>
  <c r="AB43" i="12"/>
  <c r="AI43" i="12"/>
  <c r="AP43" i="12"/>
  <c r="AN43" i="12"/>
  <c r="AF43" i="12"/>
  <c r="AH43" i="12"/>
  <c r="AO43" i="12"/>
  <c r="Z43" i="12"/>
  <c r="BD43" i="12" s="1"/>
  <c r="AJ43" i="12" s="1"/>
  <c r="AM11" i="12"/>
  <c r="BC23" i="12" a="1"/>
  <c r="BC23" i="12" s="1"/>
  <c r="BD23" i="12"/>
  <c r="BA23" i="12" a="1"/>
  <c r="BA23" i="12" s="1"/>
  <c r="BB23" i="12" a="1"/>
  <c r="BB23" i="12" s="1"/>
  <c r="U66" i="12" a="1"/>
  <c r="U66" i="12" s="1"/>
  <c r="BC46" i="12" a="1"/>
  <c r="BC46" i="12" s="1"/>
  <c r="AJ50" i="12"/>
  <c r="U50" i="12" s="1" a="1"/>
  <c r="U50" i="12" s="1"/>
  <c r="U58" i="12" a="1"/>
  <c r="U58" i="12" s="1"/>
  <c r="U19" i="12" a="1"/>
  <c r="U19" i="12" s="1"/>
  <c r="U37" i="12" a="1"/>
  <c r="U37" i="12" s="1"/>
  <c r="D37" i="12" s="1"/>
  <c r="U35" i="12" a="1"/>
  <c r="U35" i="12" s="1"/>
  <c r="D35" i="12" s="1"/>
  <c r="U13" i="12" a="1"/>
  <c r="U13" i="12" s="1"/>
  <c r="BC65" i="12" a="1"/>
  <c r="BC65" i="12" s="1"/>
  <c r="BD65" i="12"/>
  <c r="AL11" i="12"/>
  <c r="AK11" i="12"/>
  <c r="BD60" i="12"/>
  <c r="BA60" i="12" a="1"/>
  <c r="BA60" i="12" s="1"/>
  <c r="U57" i="12" a="1"/>
  <c r="U57" i="12" s="1"/>
  <c r="U64" i="12" a="1"/>
  <c r="U64" i="12" s="1"/>
  <c r="BA52" i="12" a="1"/>
  <c r="BA52" i="12" s="1"/>
  <c r="BD52" i="12"/>
  <c r="BI10" i="12"/>
  <c r="BM10" i="12"/>
  <c r="BN10" i="12"/>
  <c r="BH10" i="12"/>
  <c r="BQ10" i="12"/>
  <c r="BL10" i="12"/>
  <c r="G22" i="3"/>
  <c r="I23" i="3"/>
  <c r="AD37" i="3" a="1"/>
  <c r="AD37" i="3" s="1"/>
  <c r="AD42" i="3" a="1"/>
  <c r="AD42" i="3" s="1"/>
  <c r="G32" i="3"/>
  <c r="I33" i="3"/>
  <c r="AD17" i="3" a="1"/>
  <c r="AD17" i="3" s="1"/>
  <c r="AN65" i="12" l="1"/>
  <c r="AL65" i="12"/>
  <c r="AK65" i="12"/>
  <c r="AJ11" i="12"/>
  <c r="BG51" i="12"/>
  <c r="AE51" i="12"/>
  <c r="AH51" i="12" s="1"/>
  <c r="AC51" i="12"/>
  <c r="AZ51" i="12"/>
  <c r="AZ17" i="12"/>
  <c r="AK17" i="12"/>
  <c r="AL17" i="12"/>
  <c r="BF17" i="12"/>
  <c r="AF17" i="12"/>
  <c r="AN17" i="12"/>
  <c r="AM17" i="12"/>
  <c r="AI17" i="12"/>
  <c r="AO17" i="12"/>
  <c r="AB17" i="12"/>
  <c r="Z17" i="12"/>
  <c r="AA17" i="12"/>
  <c r="BE17" i="12"/>
  <c r="AM43" i="12"/>
  <c r="BD46" i="12"/>
  <c r="U45" i="12" a="1"/>
  <c r="U45" i="12" s="1"/>
  <c r="AE46" i="12"/>
  <c r="AH46" i="12" s="1"/>
  <c r="AC46" i="12"/>
  <c r="BG46" i="12"/>
  <c r="AC10" i="12"/>
  <c r="U43" i="12" a="1"/>
  <c r="U43" i="12" s="1"/>
  <c r="AJ23" i="12"/>
  <c r="U23" i="12" s="1" a="1"/>
  <c r="U23" i="12" s="1"/>
  <c r="F20" i="12" s="1" a="1"/>
  <c r="F20" i="12" s="1"/>
  <c r="AJ52" i="12"/>
  <c r="U52" i="12" s="1" a="1"/>
  <c r="U52" i="12" s="1"/>
  <c r="AJ65" i="12"/>
  <c r="AJ60" i="12"/>
  <c r="U60" i="12" s="1" a="1"/>
  <c r="U60" i="12" s="1"/>
  <c r="F55" i="12" s="1" a="1"/>
  <c r="F55" i="12" s="1"/>
  <c r="AE10" i="12"/>
  <c r="AH10" i="12" s="1"/>
  <c r="BG10" i="12"/>
  <c r="AD10" i="12"/>
  <c r="I32" i="3"/>
  <c r="AD20" i="3" a="1"/>
  <c r="AD20" i="3" s="1"/>
  <c r="AD23" i="3" a="1"/>
  <c r="AD23" i="3" s="1"/>
  <c r="I22" i="3"/>
  <c r="AD48" i="3" a="1"/>
  <c r="AD48" i="3" s="1"/>
  <c r="B12" i="12"/>
  <c r="D12" i="12" s="1"/>
  <c r="U65" i="12" l="1" a="1"/>
  <c r="U65" i="12" s="1"/>
  <c r="F62" i="12" s="1" a="1"/>
  <c r="F62" i="12" s="1"/>
  <c r="B45" i="12" s="1"/>
  <c r="D45" i="12" s="1"/>
  <c r="AK51" i="12"/>
  <c r="AI51" i="12"/>
  <c r="AN51" i="12"/>
  <c r="AP51" i="12"/>
  <c r="AF51" i="12"/>
  <c r="AO51" i="12"/>
  <c r="AA51" i="12"/>
  <c r="Z51" i="12"/>
  <c r="AB51" i="12"/>
  <c r="AJ51" i="12"/>
  <c r="BE51" i="12"/>
  <c r="BD17" i="12"/>
  <c r="AJ17" i="12" s="1"/>
  <c r="BE46" i="12"/>
  <c r="AZ46" i="12"/>
  <c r="AJ46" i="12"/>
  <c r="AF46" i="12"/>
  <c r="AK46" i="12"/>
  <c r="AN46" i="12"/>
  <c r="AI46" i="12"/>
  <c r="AO46" i="12"/>
  <c r="AP46" i="12"/>
  <c r="Z46" i="12"/>
  <c r="AB46" i="12"/>
  <c r="AA46" i="12"/>
  <c r="BF10" i="12"/>
  <c r="Z10" i="12"/>
  <c r="AB10" i="12"/>
  <c r="AN10" i="12"/>
  <c r="AI10" i="12"/>
  <c r="AA10" i="12"/>
  <c r="AZ10" i="12"/>
  <c r="BE10" i="12"/>
  <c r="AG10" i="12"/>
  <c r="AF10" i="12"/>
  <c r="BD10" i="12" l="1"/>
  <c r="BD51" i="12"/>
  <c r="AM51" i="12" s="1"/>
  <c r="U51" i="12" s="1" a="1"/>
  <c r="U51" i="12" s="1"/>
  <c r="F48" i="12" s="1" a="1"/>
  <c r="F48" i="12" s="1"/>
  <c r="B43" i="12" s="1"/>
  <c r="AP17" i="12"/>
  <c r="U17" i="12" s="1" a="1"/>
  <c r="U17" i="12" s="1"/>
  <c r="F14" i="12" s="1" a="1"/>
  <c r="F14" i="12" s="1"/>
  <c r="B10" i="12" s="1"/>
  <c r="AM46" i="12"/>
  <c r="U46" i="12" a="1"/>
  <c r="U46" i="12" s="1"/>
  <c r="F41" i="12" s="1" a="1"/>
  <c r="F41" i="12" s="1"/>
  <c r="AN11" i="12"/>
  <c r="U11" i="12" s="1" a="1"/>
  <c r="U11" i="12" s="1"/>
  <c r="B11" i="12"/>
  <c r="BC10" i="12" a="1"/>
  <c r="BC10" i="12" s="1"/>
  <c r="B44" i="12"/>
  <c r="D51" i="12" l="1"/>
  <c r="A51" i="12" s="1"/>
  <c r="D43" i="12"/>
  <c r="B42" i="12"/>
  <c r="D52" i="12"/>
  <c r="D50" i="12"/>
  <c r="A50" i="12" s="1"/>
  <c r="D19" i="12"/>
  <c r="A19" i="12" s="1"/>
  <c r="D17" i="12"/>
  <c r="A17" i="12" s="1"/>
  <c r="D18" i="12"/>
  <c r="A18" i="12" s="1"/>
  <c r="D11" i="12"/>
  <c r="D10" i="12"/>
  <c r="D44" i="12"/>
  <c r="BA10" i="12" a="1"/>
  <c r="BA10" i="12" s="1"/>
  <c r="BB10" i="12" a="1"/>
  <c r="BB10" i="12" s="1"/>
  <c r="AO10" i="12" l="1"/>
  <c r="D49" i="12"/>
  <c r="A49" i="12" s="1"/>
  <c r="D42" i="12"/>
  <c r="C43" i="12" s="1"/>
  <c r="D48" i="12"/>
  <c r="A48" i="12" s="1"/>
  <c r="D47" i="12"/>
  <c r="A47" i="12" s="1"/>
  <c r="AM10" i="12"/>
  <c r="AP10" i="12"/>
  <c r="AL10" i="12"/>
  <c r="C45" i="12" l="1"/>
  <c r="C44" i="12"/>
  <c r="A52" i="12" s="1"/>
  <c r="C42" i="12"/>
  <c r="AJ10" i="12"/>
  <c r="AK10" i="12"/>
  <c r="A53" i="12" l="1"/>
  <c r="B74" i="12" s="1" a="1"/>
  <c r="B74" i="12" s="1"/>
  <c r="E74" i="12" s="1"/>
  <c r="G70" i="12" s="1"/>
  <c r="U10" i="12" a="1"/>
  <c r="U10" i="12" s="1"/>
  <c r="B73" i="12" l="1"/>
  <c r="E72" i="12" s="1"/>
  <c r="A54" i="12" l="1"/>
  <c r="AM12" i="12" l="1"/>
  <c r="U12" i="12" s="1" a="1"/>
  <c r="U12" i="12" s="1"/>
  <c r="O8" i="12" a="1"/>
  <c r="O8" i="12" s="1"/>
  <c r="F8" i="12" l="1" a="1"/>
  <c r="F8" i="12" s="1"/>
  <c r="B9" i="12" s="1"/>
  <c r="D14" i="12" s="1"/>
  <c r="D9" i="12" l="1"/>
  <c r="D16" i="12"/>
  <c r="A16" i="12" s="1"/>
  <c r="D15" i="12"/>
  <c r="A15" i="12" s="1"/>
  <c r="C12" i="12" l="1"/>
  <c r="C9" i="12"/>
  <c r="C10" i="12"/>
  <c r="C11" i="12"/>
  <c r="A14" i="12" l="1"/>
  <c r="A20" i="12" s="1"/>
  <c r="B36" i="12" l="1"/>
  <c r="E35" i="12" s="1"/>
  <c r="B37" i="12" a="1"/>
  <c r="B37" i="12" s="1"/>
  <c r="E37" i="12" s="1"/>
  <c r="G33" i="12" s="1"/>
  <c r="A21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Enrique Rubio Mesas</author>
  </authors>
  <commentList>
    <comment ref="E10" authorId="0" shapeId="0" xr:uid="{181C1826-6B86-4A16-A04F-48B23D3E20A6}">
      <text>
        <r>
          <rPr>
            <b/>
            <sz val="9"/>
            <color indexed="81"/>
            <rFont val="Tahoma"/>
            <family val="2"/>
          </rPr>
          <t>Enrique Rubio Mesas:</t>
        </r>
        <r>
          <rPr>
            <sz val="9"/>
            <color indexed="81"/>
            <rFont val="Tahoma"/>
            <family val="2"/>
          </rPr>
          <t xml:space="preserve">
Es familia 3 pero está ahí para ayudar a la tabla a encontrar valores</t>
        </r>
      </text>
    </comment>
    <comment ref="D36" authorId="0" shapeId="0" xr:uid="{5046865D-9BB6-4B06-A8AA-D2BEA954F77F}">
      <text>
        <r>
          <rPr>
            <b/>
            <sz val="9"/>
            <color indexed="81"/>
            <rFont val="Tahoma"/>
            <family val="2"/>
          </rPr>
          <t>Enrique Rubio Mesas:</t>
        </r>
        <r>
          <rPr>
            <sz val="9"/>
            <color indexed="81"/>
            <rFont val="Tahoma"/>
            <family val="2"/>
          </rPr>
          <t xml:space="preserve">
Es familia 2, pero está así para ayudar a la tabla a encontrar valores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Enrique Rubio Mesas</author>
  </authors>
  <commentList>
    <comment ref="V9" authorId="0" shapeId="0" xr:uid="{457D50D1-62BD-4F93-9FE3-FB4536F0486C}">
      <text>
        <r>
          <rPr>
            <sz val="9"/>
            <color indexed="81"/>
            <rFont val="Tahoma"/>
            <family val="2"/>
          </rPr>
          <t xml:space="preserve">Identifica si hay derrapes iguales hechos, pero de momento no se toman acciones automáticas (lo de coger solo el de mayor valor)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<sst xmlns="http://schemas.openxmlformats.org/spreadsheetml/2006/main" count="1441" uniqueCount="429">
  <si>
    <t>Familia 1</t>
  </si>
  <si>
    <t>Familia 2</t>
  </si>
  <si>
    <t>Familia 3</t>
  </si>
  <si>
    <t>Familia 4</t>
  </si>
  <si>
    <t>A</t>
  </si>
  <si>
    <t>B</t>
  </si>
  <si>
    <t>C</t>
  </si>
  <si>
    <t>D</t>
  </si>
  <si>
    <t>E</t>
  </si>
  <si>
    <t>Lote1</t>
  </si>
  <si>
    <t>Lote2</t>
  </si>
  <si>
    <t>Lote3</t>
  </si>
  <si>
    <t>Longitud</t>
  </si>
  <si>
    <t>Parada</t>
  </si>
  <si>
    <t>Inestabilidad pies</t>
  </si>
  <si>
    <t>Lote4</t>
  </si>
  <si>
    <t>Nombre</t>
  </si>
  <si>
    <t>Ruedas</t>
  </si>
  <si>
    <t>Full_Name</t>
  </si>
  <si>
    <t>Powerslide</t>
  </si>
  <si>
    <t>Soul</t>
  </si>
  <si>
    <t>Acid</t>
  </si>
  <si>
    <t>CrossAcid</t>
  </si>
  <si>
    <t>Barrow</t>
  </si>
  <si>
    <t>Soyale</t>
  </si>
  <si>
    <t>Postar</t>
  </si>
  <si>
    <t>Magic</t>
  </si>
  <si>
    <t>Parallel</t>
  </si>
  <si>
    <t>Unity</t>
  </si>
  <si>
    <t>Savannah</t>
  </si>
  <si>
    <t>CrossParallel</t>
  </si>
  <si>
    <t>ErnSui</t>
  </si>
  <si>
    <t>CuñaFrente</t>
  </si>
  <si>
    <t>UFO</t>
  </si>
  <si>
    <t>UFOBack</t>
  </si>
  <si>
    <t>UFOInverse</t>
  </si>
  <si>
    <t>UFOInverseBack</t>
  </si>
  <si>
    <t>Backslide</t>
  </si>
  <si>
    <t>SuperCross</t>
  </si>
  <si>
    <t>Fastslide</t>
  </si>
  <si>
    <t>Aguila</t>
  </si>
  <si>
    <t>CrossUFO</t>
  </si>
  <si>
    <t>Cowboy</t>
  </si>
  <si>
    <t>8Cross</t>
  </si>
  <si>
    <t>Butterfly</t>
  </si>
  <si>
    <t>Sirena</t>
  </si>
  <si>
    <t>CrossSui</t>
  </si>
  <si>
    <t>Antiaguila</t>
  </si>
  <si>
    <t>CROSSPARALLEL2</t>
  </si>
  <si>
    <t>AGUILA2</t>
  </si>
  <si>
    <t>CROSSUFO2</t>
  </si>
  <si>
    <t>MAGIC8</t>
  </si>
  <si>
    <t>PARALLEL8</t>
  </si>
  <si>
    <t>ERNSUI8</t>
  </si>
  <si>
    <t>ERNSUI5</t>
  </si>
  <si>
    <t>MAGIC2</t>
  </si>
  <si>
    <t>PARALLEL2</t>
  </si>
  <si>
    <t>CROSSPARALLEL8</t>
  </si>
  <si>
    <t xml:space="preserve">Posición pies </t>
  </si>
  <si>
    <t>Posición cuerpo</t>
  </si>
  <si>
    <t>STOP</t>
  </si>
  <si>
    <t>SIRENA8</t>
  </si>
  <si>
    <t>ANTIAGUILA8</t>
  </si>
  <si>
    <t>COWBOY8</t>
  </si>
  <si>
    <t>BUTTERFLY8</t>
  </si>
  <si>
    <t>COWBOY2</t>
  </si>
  <si>
    <t>ANTIAGUILA2</t>
  </si>
  <si>
    <t>SIRENA2</t>
  </si>
  <si>
    <t>BUTTERFLY2</t>
  </si>
  <si>
    <t>SUPERCROSS8</t>
  </si>
  <si>
    <t>CROSSUFO8</t>
  </si>
  <si>
    <t>SUPERCROSS2</t>
  </si>
  <si>
    <t>BACKSLIDE4</t>
  </si>
  <si>
    <t>BACKSLIDE1</t>
  </si>
  <si>
    <t>UNITY8</t>
  </si>
  <si>
    <t>SAVANNAH8</t>
  </si>
  <si>
    <t>UNITY2</t>
  </si>
  <si>
    <t>SAVANNAH2</t>
  </si>
  <si>
    <t>UFO8</t>
  </si>
  <si>
    <t>UFO2</t>
  </si>
  <si>
    <t>CUÑAFRENTE8</t>
  </si>
  <si>
    <t>CUÑAFRENTE2</t>
  </si>
  <si>
    <t>ERNSUI2</t>
  </si>
  <si>
    <t>CROSSSUI5</t>
  </si>
  <si>
    <t>CROSSSUI2</t>
  </si>
  <si>
    <t>AGUILA8</t>
  </si>
  <si>
    <t>8CROSS8</t>
  </si>
  <si>
    <t>8CROSS2</t>
  </si>
  <si>
    <t>UFOBACK8</t>
  </si>
  <si>
    <t>UFOINVERSE8</t>
  </si>
  <si>
    <t>UFOINVERSEBACK8</t>
  </si>
  <si>
    <t>UFOBACK2</t>
  </si>
  <si>
    <t>UFOINVERSE2</t>
  </si>
  <si>
    <t>UFOINVERSEBACK2</t>
  </si>
  <si>
    <t>FASTSLIDE4</t>
  </si>
  <si>
    <t>FASTSLIDE1</t>
  </si>
  <si>
    <t>SOYALE2</t>
  </si>
  <si>
    <t>POSTAR2</t>
  </si>
  <si>
    <t>SOUL2</t>
  </si>
  <si>
    <t>BARROW2</t>
  </si>
  <si>
    <t>ACID2</t>
  </si>
  <si>
    <t>SOYALE8</t>
  </si>
  <si>
    <t>BARROW8</t>
  </si>
  <si>
    <t>POSTAR8</t>
  </si>
  <si>
    <t>SOUL8</t>
  </si>
  <si>
    <t>ACID8</t>
  </si>
  <si>
    <t>SOYALE5</t>
  </si>
  <si>
    <t>POSTAR5</t>
  </si>
  <si>
    <t>SOUL5</t>
  </si>
  <si>
    <t>ACID5</t>
  </si>
  <si>
    <t>POWERSLIDE2</t>
  </si>
  <si>
    <t>POWERSLIDE5</t>
  </si>
  <si>
    <t>POWERSLIDE8</t>
  </si>
  <si>
    <t>CROSSACID8</t>
  </si>
  <si>
    <t>CROSSACID2</t>
  </si>
  <si>
    <t>BARROW5</t>
  </si>
  <si>
    <t>CROSSACID5</t>
  </si>
  <si>
    <t>Derrape1</t>
  </si>
  <si>
    <t>Derrape2</t>
  </si>
  <si>
    <t>R_1</t>
  </si>
  <si>
    <t>R_2</t>
  </si>
  <si>
    <t>Lon_1</t>
  </si>
  <si>
    <t>Lon_2</t>
  </si>
  <si>
    <t>Puntos</t>
  </si>
  <si>
    <t>Base_1</t>
  </si>
  <si>
    <t>Base_2</t>
  </si>
  <si>
    <t>Total</t>
  </si>
  <si>
    <t>Results</t>
  </si>
  <si>
    <t>Deducciones/Bonus</t>
  </si>
  <si>
    <t>Qs-SFs</t>
  </si>
  <si>
    <t>Patinador#1</t>
  </si>
  <si>
    <t>Patinador#2</t>
  </si>
  <si>
    <t>Patinador#3</t>
  </si>
  <si>
    <t>Patinador#4</t>
  </si>
  <si>
    <t>Metros</t>
  </si>
  <si>
    <t>Nivel</t>
  </si>
  <si>
    <t>Pies</t>
  </si>
  <si>
    <t>Puntuación</t>
  </si>
  <si>
    <t>COMBOS</t>
  </si>
  <si>
    <t>3 metros</t>
  </si>
  <si>
    <t>2METROS</t>
  </si>
  <si>
    <t>3METROS</t>
  </si>
  <si>
    <t>NOT</t>
  </si>
  <si>
    <t>FULLSTOP</t>
  </si>
  <si>
    <t>Inestabilidad cuerpo superior</t>
  </si>
  <si>
    <t>PUNTUACION</t>
  </si>
  <si>
    <t>Familia</t>
  </si>
  <si>
    <t>CUERPO</t>
  </si>
  <si>
    <t>PIES</t>
  </si>
  <si>
    <t>Cuerpo</t>
  </si>
  <si>
    <t>F</t>
  </si>
  <si>
    <t>N</t>
  </si>
  <si>
    <t>PIES_MAL</t>
  </si>
  <si>
    <t>PIES_REGULAR</t>
  </si>
  <si>
    <t>CUERPO_MAL</t>
  </si>
  <si>
    <t>CUERPO_REGULAR</t>
  </si>
  <si>
    <t>R</t>
  </si>
  <si>
    <t>M</t>
  </si>
  <si>
    <t>Ruedas1</t>
  </si>
  <si>
    <t>Ruedas2</t>
  </si>
  <si>
    <t>Long2</t>
  </si>
  <si>
    <t>Long1</t>
  </si>
  <si>
    <t>Fam1</t>
  </si>
  <si>
    <t>Fam2</t>
  </si>
  <si>
    <t>Familias slides</t>
  </si>
  <si>
    <t>Nivel1</t>
  </si>
  <si>
    <t>Nivel2</t>
  </si>
  <si>
    <t>Combo diferencia nivel &gt;=5 y &lt;=10</t>
  </si>
  <si>
    <t>Combo diferencia nivel &gt;=11</t>
  </si>
  <si>
    <t>Bonus_1</t>
  </si>
  <si>
    <t>Bonus_2</t>
  </si>
  <si>
    <t>COMBO2</t>
  </si>
  <si>
    <t>Indiv</t>
  </si>
  <si>
    <t>LON1</t>
  </si>
  <si>
    <t>LON2</t>
  </si>
  <si>
    <t>Familias</t>
  </si>
  <si>
    <t>S</t>
  </si>
  <si>
    <t>Cuerpo - pies</t>
  </si>
  <si>
    <t>Familias:</t>
  </si>
  <si>
    <t>Longitud derrapes individuales</t>
  </si>
  <si>
    <t>Deducciones tronco superior y tronco inferior:</t>
  </si>
  <si>
    <t>Bonus o Deducción según el tipo de parada:</t>
  </si>
  <si>
    <t>Longitud derrapes en Combo</t>
  </si>
  <si>
    <t>Calculo para Puntuación base del combo</t>
  </si>
  <si>
    <t>+ Nivel</t>
  </si>
  <si>
    <t>No inestabilidad (Bien, B)</t>
  </si>
  <si>
    <t>No está parado (N)</t>
  </si>
  <si>
    <t xml:space="preserve">Combo diferencia nivel &lt;=4 </t>
  </si>
  <si>
    <t>Combo ascendente</t>
  </si>
  <si>
    <t>Combo descendente</t>
  </si>
  <si>
    <t>Deducción metros indiv.</t>
  </si>
  <si>
    <t>Final</t>
  </si>
  <si>
    <t>2 (pp)</t>
  </si>
  <si>
    <t>2 (pt)</t>
  </si>
  <si>
    <t>2 (tp)</t>
  </si>
  <si>
    <t>2 (tt)</t>
  </si>
  <si>
    <t>1 (p)</t>
  </si>
  <si>
    <t>1 (t)</t>
  </si>
  <si>
    <t>Nivel (Letra y Num)</t>
  </si>
  <si>
    <t>Nivel_letra</t>
  </si>
  <si>
    <t>Suma de nivel dependiendo del nivel del derrape fácil del combo</t>
  </si>
  <si>
    <t>+Pts</t>
  </si>
  <si>
    <t>Niveles</t>
  </si>
  <si>
    <t>Esto solo sirve para crear los desplegables en la tabla de juzgar</t>
  </si>
  <si>
    <t>Bonus si hay cambio de familia en el combo:</t>
  </si>
  <si>
    <t>Pat3</t>
  </si>
  <si>
    <t>Pat4</t>
  </si>
  <si>
    <t>4 metros</t>
  </si>
  <si>
    <t>Bonus 5 metros</t>
  </si>
  <si>
    <t>Bonus 6 metros</t>
  </si>
  <si>
    <t>Bonus 7 metros</t>
  </si>
  <si>
    <t>Bonus 8 metros</t>
  </si>
  <si>
    <t>Bonus 9 metros</t>
  </si>
  <si>
    <t>Bonus 10 metros</t>
  </si>
  <si>
    <t>Bonus 11 metros</t>
  </si>
  <si>
    <t>Bonus 12 metros</t>
  </si>
  <si>
    <t>Bonus 13 metros</t>
  </si>
  <si>
    <t>Deducción 2 metros</t>
  </si>
  <si>
    <t>5 metros</t>
  </si>
  <si>
    <t>Deducción 3 metros</t>
  </si>
  <si>
    <t>Bonus 14 metros</t>
  </si>
  <si>
    <t>Bonus 15 metros</t>
  </si>
  <si>
    <t>COMBO3</t>
  </si>
  <si>
    <t>COMBO4</t>
  </si>
  <si>
    <t>COMBO5</t>
  </si>
  <si>
    <t>COMBO6</t>
  </si>
  <si>
    <t>COMBO7</t>
  </si>
  <si>
    <t>COMBO8</t>
  </si>
  <si>
    <t>COMBO9</t>
  </si>
  <si>
    <t>COMBO10</t>
  </si>
  <si>
    <t>COMBO11</t>
  </si>
  <si>
    <t>COMBO12</t>
  </si>
  <si>
    <t>COMBO13</t>
  </si>
  <si>
    <t>Metros de los combos (3m es lo estándar)</t>
  </si>
  <si>
    <t>Bonus metros individual</t>
  </si>
  <si>
    <t>METROS6</t>
  </si>
  <si>
    <t>METROS7</t>
  </si>
  <si>
    <t>METROS8</t>
  </si>
  <si>
    <t>METROS9</t>
  </si>
  <si>
    <t>METROS10</t>
  </si>
  <si>
    <t>METROS11</t>
  </si>
  <si>
    <t>METROS12</t>
  </si>
  <si>
    <t>METROS13</t>
  </si>
  <si>
    <t>METROS14</t>
  </si>
  <si>
    <t>METROS15</t>
  </si>
  <si>
    <t>CR</t>
  </si>
  <si>
    <t>CM</t>
  </si>
  <si>
    <t>PR</t>
  </si>
  <si>
    <t>PM</t>
  </si>
  <si>
    <t>I2</t>
  </si>
  <si>
    <t>I3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</si>
  <si>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</si>
  <si>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</si>
  <si>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</si>
  <si>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</si>
  <si>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</si>
  <si>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</si>
  <si>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</si>
  <si>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</si>
  <si>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</si>
  <si>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</si>
  <si>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</si>
  <si>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</si>
  <si>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</si>
  <si>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</si>
  <si>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</si>
  <si>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</si>
  <si>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</si>
  <si>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</si>
  <si>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</si>
  <si>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</si>
  <si>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</si>
  <si>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</si>
  <si>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</si>
  <si>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</si>
  <si>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Trayect.</t>
  </si>
  <si>
    <t>Transic.</t>
  </si>
  <si>
    <t>TRAYECTORIA</t>
  </si>
  <si>
    <t>Desviación de la trayectoria</t>
  </si>
  <si>
    <t>TRAY_REGULAR</t>
  </si>
  <si>
    <t>TRAY_MAL</t>
  </si>
  <si>
    <t>Desviación trayectoria</t>
  </si>
  <si>
    <t>TR</t>
  </si>
  <si>
    <t>TM</t>
  </si>
  <si>
    <t>Lote 1</t>
  </si>
  <si>
    <t>Lote 3</t>
  </si>
  <si>
    <t>Lote 2</t>
  </si>
  <si>
    <t>Exc+A/B/C/D</t>
  </si>
  <si>
    <t>Exc+E</t>
  </si>
  <si>
    <t>Penalización de entrada / combo sin sentido:</t>
  </si>
  <si>
    <t>2R+8/5R</t>
  </si>
  <si>
    <t>8R+2/5R</t>
  </si>
  <si>
    <t>PEN. COMBOS</t>
  </si>
  <si>
    <t>Repe</t>
  </si>
  <si>
    <t>Best Slide si la diferencia es menor de un x%</t>
  </si>
  <si>
    <t>Excepcion E</t>
  </si>
  <si>
    <t>A/B+D8/E</t>
  </si>
  <si>
    <t>pp</t>
  </si>
  <si>
    <t>pt</t>
  </si>
  <si>
    <t>tp</t>
  </si>
  <si>
    <t>tt</t>
  </si>
  <si>
    <t>p</t>
  </si>
  <si>
    <t>t</t>
  </si>
  <si>
    <t>METROS4</t>
  </si>
  <si>
    <t>METROS5</t>
  </si>
  <si>
    <t>Derrape3</t>
  </si>
  <si>
    <t>Ruedas3</t>
  </si>
  <si>
    <t>Long3</t>
  </si>
  <si>
    <t>Trans1</t>
  </si>
  <si>
    <t>Trans2</t>
  </si>
  <si>
    <t>Base_3</t>
  </si>
  <si>
    <t>Fam3</t>
  </si>
  <si>
    <t>Nivel3</t>
  </si>
  <si>
    <t>BonusCombo 1&amp;2</t>
  </si>
  <si>
    <t>BonusCombo 2&amp;3</t>
  </si>
  <si>
    <t>LON3</t>
  </si>
  <si>
    <t>Combo</t>
  </si>
  <si>
    <t>Excepciones combos para derrapes 1+2</t>
  </si>
  <si>
    <t>Excepciones combos para derrapes 2+3</t>
  </si>
  <si>
    <t>BaseCombo 1&amp;3</t>
  </si>
  <si>
    <t>BaseCombo 2&amp;3</t>
  </si>
  <si>
    <t>BaseCombo 1&amp;2</t>
  </si>
  <si>
    <t>¿Combo 1&amp;2?</t>
  </si>
  <si>
    <t>¿Combo 1&amp;3?</t>
  </si>
  <si>
    <t>¿Combo 2&amp;3?</t>
  </si>
  <si>
    <t>Bonus_3</t>
  </si>
  <si>
    <t>¿Indiv 1?</t>
  </si>
  <si>
    <t>¿Indiv 2?</t>
  </si>
  <si>
    <t>¿Indiv 3?</t>
  </si>
  <si>
    <t>Doble penalización de combo</t>
  </si>
  <si>
    <t>Base Combo TRIPLE</t>
  </si>
  <si>
    <t>BonusCombo 1&amp;3</t>
  </si>
  <si>
    <t>BonusCombo Triple</t>
  </si>
  <si>
    <t>Bonus extra si hay combo triple:</t>
  </si>
  <si>
    <t>Stop (S)</t>
  </si>
  <si>
    <t>Full Stop (F)</t>
  </si>
  <si>
    <t>Regular (R)</t>
  </si>
  <si>
    <t>Mal (M)</t>
  </si>
  <si>
    <t>2/5R+5/8R</t>
  </si>
  <si>
    <t>8/5R+2R</t>
  </si>
  <si>
    <t>Best Slide</t>
  </si>
  <si>
    <t>Orden</t>
  </si>
  <si>
    <t>Persona</t>
  </si>
  <si>
    <t>Ganador</t>
  </si>
  <si>
    <t>FASTSLIDE 1R</t>
  </si>
  <si>
    <t>CROSS SUI 5R</t>
  </si>
  <si>
    <t>CROSS SUI 2R</t>
  </si>
  <si>
    <t>FASTSLIDE 4R</t>
  </si>
  <si>
    <t>ERN-SUI 2R</t>
  </si>
  <si>
    <t>PARALLEL 2R</t>
  </si>
  <si>
    <t>ERN-SUI 5R</t>
  </si>
  <si>
    <t>MAGIC 2R</t>
  </si>
  <si>
    <t>ERN-SUI 8R</t>
  </si>
  <si>
    <t>PARALLEL 8R</t>
  </si>
  <si>
    <t>SOUL 2R</t>
  </si>
  <si>
    <t>POWERSLIDE 2R</t>
  </si>
  <si>
    <t>BUTTERFLY 2R</t>
  </si>
  <si>
    <t>SIRENA 2R</t>
  </si>
  <si>
    <t>COWBOY 2R</t>
  </si>
  <si>
    <t>SUPERCROSS 2R</t>
  </si>
  <si>
    <t>CROSSPARALLEL 2R</t>
  </si>
  <si>
    <t>UFO 2R</t>
  </si>
  <si>
    <t>SAVANNAH 2R</t>
  </si>
  <si>
    <t>UNITY 2R</t>
  </si>
  <si>
    <t>SOYALE 2R</t>
  </si>
  <si>
    <t>POSTAR 2R</t>
  </si>
  <si>
    <t>BARROW 2R</t>
  </si>
  <si>
    <t>ACID 2R</t>
  </si>
  <si>
    <t>SOYALE 5R</t>
  </si>
  <si>
    <t>POSTAR 5R</t>
  </si>
  <si>
    <t>ACID 5R</t>
  </si>
  <si>
    <t>BACKSLIDE 4R</t>
  </si>
  <si>
    <t>BUTTERFLY 8R</t>
  </si>
  <si>
    <t>SIRENA 8R</t>
  </si>
  <si>
    <t>COWBOY 8R</t>
  </si>
  <si>
    <t>SAVANNAH 8R</t>
  </si>
  <si>
    <t>UFO 8R</t>
  </si>
  <si>
    <t>UNITY 8R</t>
  </si>
  <si>
    <t>SOYALE 8R</t>
  </si>
  <si>
    <t>BARROW 8R</t>
  </si>
  <si>
    <t>POSTAR 8R</t>
  </si>
  <si>
    <t>ACID 8R</t>
  </si>
  <si>
    <t>CROSS ACID 8R</t>
  </si>
  <si>
    <t>SOUL 8R</t>
  </si>
  <si>
    <t>MAGIC 8R</t>
  </si>
  <si>
    <t>SOUL 5R</t>
  </si>
  <si>
    <t>POWERSLIDE 5R</t>
  </si>
  <si>
    <t>POWERSLIDE 8R</t>
  </si>
  <si>
    <t>CROSS ACID 5R / BARROW  5R</t>
  </si>
  <si>
    <t>CROSS ACID 2R</t>
  </si>
  <si>
    <t>CROSS PARALLEL 8R</t>
  </si>
  <si>
    <t>SUPER CROSS 8R</t>
  </si>
  <si>
    <t>CUÑA FRENTE 8R</t>
  </si>
  <si>
    <t>UFO BACK 2R</t>
  </si>
  <si>
    <t>CROSS UFO 8R</t>
  </si>
  <si>
    <t>UFO BACK 8R</t>
  </si>
  <si>
    <t>UFO INVERSE 8R</t>
  </si>
  <si>
    <t>ÁGUILA 8R</t>
  </si>
  <si>
    <t>UFO INVERSE BACK 8R</t>
  </si>
  <si>
    <t>UFO INVERSE 2R</t>
  </si>
  <si>
    <t>AGUILA 2R /  8-CROSS 8R</t>
  </si>
  <si>
    <t>CROSS UFO 2R</t>
  </si>
  <si>
    <t>CUÑA FRENTE 2R</t>
  </si>
  <si>
    <t>ANTI-ÁGUILA 8R</t>
  </si>
  <si>
    <t>UFO INVERSE BACK 2R</t>
  </si>
  <si>
    <t>BACKSLIDE 1R</t>
  </si>
  <si>
    <t xml:space="preserve"> 8-CROSS 2R</t>
  </si>
  <si>
    <t>ANTI-ÁGUILA 2R</t>
  </si>
  <si>
    <t>Línea</t>
  </si>
  <si>
    <t>Pat1</t>
  </si>
  <si>
    <t>Bonus 5-6 metros</t>
  </si>
  <si>
    <t>Bonus 7-8 metros</t>
  </si>
  <si>
    <t>Bonus 9-13 metros</t>
  </si>
  <si>
    <t>4-5 metros</t>
  </si>
  <si>
    <t>Bonus 6-7 metros</t>
  </si>
  <si>
    <t>Bonus 8-9 metros</t>
  </si>
  <si>
    <t>Bonus 10-11 metros</t>
  </si>
  <si>
    <t>Bonus 12-15 metros</t>
  </si>
  <si>
    <t>Pat2</t>
  </si>
  <si>
    <t>Está sombreado en gris TODO lo que se puede editar: Nombre de los patinadores, nombre, ruedas y metros de cada derrape, así como los bonus/deducciones de cuerpo, trayectoria, pies y parada junto con las longitudes de las transiciones.</t>
  </si>
  <si>
    <t>Los bonus/deducciones si se dejan vacíos cuentan como si fuera estándar, es decir (B para Cuerpo, Trayectoria y Pies, y S para Parada). Las transiciones si se dejan vacías cuentan como si tuvieran 0 metros.</t>
  </si>
  <si>
    <t>Si un derrape acaba en caida, poner un 0 en metros. Si un derrape no llega a 2 metros, poner 1 en metros.</t>
  </si>
  <si>
    <t>Para el Best Slide también podéis elegir el orden de salida poniendo un 1 y un 2 en las celdas indicadas.</t>
  </si>
  <si>
    <t>CUÑA ESPALDAS 2R</t>
  </si>
  <si>
    <t>CUÑA ESPALDAS 8R</t>
  </si>
  <si>
    <t>CUÑAESPALDAS2</t>
  </si>
  <si>
    <t>CUÑAESPALDAS8</t>
  </si>
  <si>
    <t>CuñaEspaldas</t>
  </si>
  <si>
    <t>Este programa ha sido diseñado y creado por Enrique Rubio en colaboración con Carlos Nelson y Paula Martínez en la parte técnica, y con la ayuda de Carlos Nelson, Pablo Christiaens y Luis Amaro en la parte conceptual. Para cualquier duda técnica, podéis escribir un correo a enrique@enriquerubio.pro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</si>
</sst>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0.0000"/>
    <numFmt numFmtId="167" formatCode="0.000"/>
  </numFmts>
  <fonts count="26" x14ac:knownFonts="1">
    <font>
      <sz val="11"/>
      <color theme="1"/>
      <name val="Aptos Narrow"/>
      <family val="2"/>
      <scheme val="minor"/>
    </font>
    <font>
      <sz val="10"/>
      <color theme="1"/>
      <name val="Century"/>
      <family val="1"/>
    </font>
    <font>
      <b/>
      <sz val="10"/>
      <color theme="1"/>
      <name val="Century"/>
      <family val="1"/>
    </font>
    <font>
      <sz val="10"/>
      <color rgb="FF000000"/>
      <name val="Aptos Narrow"/>
      <family val="2"/>
      <scheme val="minor"/>
    </font>
    <font>
      <b/>
      <sz val="10"/>
      <color theme="1"/>
      <name val="Roboto"/>
    </font>
    <font>
      <sz val="10"/>
      <color rgb="FF000000"/>
      <name val="Century"/>
      <family val="1"/>
    </font>
    <font>
      <b/>
      <sz val="10"/>
      <color rgb="FF000000"/>
      <name val="Century"/>
      <family val="1"/>
    </font>
    <font>
      <b/>
      <sz val="11"/>
      <color rgb="FF000000"/>
      <name val="Century"/>
      <family val="1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0" tint="-0.499984740745262"/>
      <name val="Century"/>
      <family val="1"/>
    </font>
    <font>
      <sz val="10"/>
      <color rgb="FFFF0000"/>
      <name val="Century"/>
      <family val="1"/>
    </font>
    <font>
      <sz val="10"/>
      <color rgb="FF00B050"/>
      <name val="Century"/>
      <family val="1"/>
    </font>
    <font>
      <b/>
      <sz val="12"/>
      <color theme="1"/>
      <name val="Century"/>
      <family val="1"/>
    </font>
    <font>
      <sz val="10"/>
      <color theme="0"/>
      <name val="Century"/>
      <family val="1"/>
    </font>
    <font>
      <b/>
      <sz val="10"/>
      <name val="Century"/>
      <family val="1"/>
    </font>
    <font>
      <sz val="10"/>
      <name val="Century"/>
      <family val="1"/>
    </font>
    <font>
      <sz val="10"/>
      <color theme="1"/>
      <name val="Roboto"/>
    </font>
    <font>
      <sz val="11.5"/>
      <color rgb="FF000000"/>
      <name val="Calibri"/>
      <family val="2"/>
    </font>
    <font>
      <b/>
      <sz val="10"/>
      <color rgb="FFFF0000"/>
      <name val="Century"/>
      <family val="1"/>
    </font>
    <font>
      <sz val="8"/>
      <color rgb="FF4D4D4C"/>
      <name val="Courier New"/>
      <family val="3"/>
    </font>
    <font>
      <b/>
      <sz val="10"/>
      <color theme="0"/>
      <name val="Century"/>
      <family val="1"/>
    </font>
    <font>
      <sz val="11"/>
      <color theme="1"/>
      <name val="Century"/>
      <family val="1"/>
    </font>
    <font>
      <sz val="11"/>
      <name val="Century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8" fillId="0" borderId="0" applyFont="0" applyFill="0" applyBorder="0" applyAlignment="0" applyProtection="0"/>
  </cellStyleXfs>
  <cellXfs count="3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164" fontId="12" fillId="0" borderId="0" xfId="0" applyNumberFormat="1" applyFont="1" applyAlignment="1">
      <alignment horizontal="center" vertical="center"/>
    </xf>
    <xf numFmtId="0" fontId="1" fillId="0" borderId="30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2" borderId="54" xfId="1" applyFont="1" applyFill="1" applyBorder="1" applyAlignment="1">
      <alignment horizontal="center" vertical="center"/>
    </xf>
    <xf numFmtId="0" fontId="1" fillId="2" borderId="55" xfId="1" applyFont="1" applyFill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2" borderId="19" xfId="1" applyFont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center" vertical="center"/>
    </xf>
    <xf numFmtId="0" fontId="1" fillId="2" borderId="42" xfId="1" applyFont="1" applyFill="1" applyBorder="1" applyAlignment="1">
      <alignment horizontal="center" vertical="center"/>
    </xf>
    <xf numFmtId="0" fontId="1" fillId="0" borderId="56" xfId="1" applyFont="1" applyBorder="1" applyAlignment="1">
      <alignment horizontal="center" vertical="center"/>
    </xf>
    <xf numFmtId="0" fontId="1" fillId="0" borderId="57" xfId="1" applyFont="1" applyBorder="1" applyAlignment="1">
      <alignment horizontal="center" vertical="center"/>
    </xf>
    <xf numFmtId="0" fontId="1" fillId="0" borderId="5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42" xfId="1" applyFont="1" applyBorder="1" applyAlignment="1">
      <alignment horizontal="center" vertical="center"/>
    </xf>
    <xf numFmtId="0" fontId="1" fillId="2" borderId="34" xfId="1" applyFont="1" applyFill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" fillId="0" borderId="24" xfId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7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1" fillId="3" borderId="18" xfId="1" applyFont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0" fontId="1" fillId="3" borderId="30" xfId="1" applyFont="1" applyFill="1" applyBorder="1" applyAlignment="1">
      <alignment horizontal="center" vertical="center"/>
    </xf>
    <xf numFmtId="0" fontId="1" fillId="3" borderId="19" xfId="1" applyFont="1" applyFill="1" applyBorder="1" applyAlignment="1">
      <alignment horizontal="center" vertical="center"/>
    </xf>
    <xf numFmtId="0" fontId="1" fillId="3" borderId="20" xfId="1" applyFont="1" applyFill="1" applyBorder="1" applyAlignment="1">
      <alignment horizontal="center" vertical="center"/>
    </xf>
    <xf numFmtId="0" fontId="1" fillId="3" borderId="34" xfId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6" fontId="12" fillId="0" borderId="0" xfId="0" applyNumberFormat="1" applyFont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2" fontId="1" fillId="4" borderId="7" xfId="1" applyNumberFormat="1" applyFont="1" applyFill="1" applyBorder="1" applyAlignment="1">
      <alignment horizontal="center" vertical="center"/>
    </xf>
    <xf numFmtId="2" fontId="1" fillId="4" borderId="10" xfId="1" applyNumberFormat="1" applyFont="1" applyFill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2" fontId="1" fillId="4" borderId="22" xfId="1" applyNumberFormat="1" applyFont="1" applyFill="1" applyBorder="1" applyAlignment="1">
      <alignment horizontal="center" vertical="center"/>
    </xf>
    <xf numFmtId="2" fontId="1" fillId="4" borderId="23" xfId="1" applyNumberFormat="1" applyFont="1" applyFill="1" applyBorder="1" applyAlignment="1">
      <alignment horizontal="center" vertical="center"/>
    </xf>
    <xf numFmtId="2" fontId="1" fillId="4" borderId="24" xfId="1" applyNumberFormat="1" applyFont="1" applyFill="1" applyBorder="1" applyAlignment="1">
      <alignment horizontal="center" vertical="center"/>
    </xf>
    <xf numFmtId="0" fontId="2" fillId="0" borderId="21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2" fillId="0" borderId="0" xfId="0" applyFont="1"/>
    <xf numFmtId="0" fontId="16" fillId="0" borderId="0" xfId="0" applyFont="1" applyAlignment="1">
      <alignment horizontal="center" vertical="center"/>
    </xf>
    <xf numFmtId="0" fontId="1" fillId="0" borderId="1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 wrapText="1"/>
    </xf>
    <xf numFmtId="2" fontId="1" fillId="0" borderId="0" xfId="1" applyNumberFormat="1" applyFont="1" applyAlignment="1">
      <alignment horizontal="center" vertical="center"/>
    </xf>
    <xf numFmtId="2" fontId="1" fillId="4" borderId="0" xfId="1" applyNumberFormat="1" applyFont="1" applyFill="1" applyAlignment="1">
      <alignment horizontal="center" vertical="center"/>
    </xf>
    <xf numFmtId="2" fontId="16" fillId="0" borderId="0" xfId="1" applyNumberFormat="1" applyFont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/>
    </xf>
    <xf numFmtId="2" fontId="1" fillId="0" borderId="9" xfId="1" applyNumberFormat="1" applyFont="1" applyBorder="1" applyAlignment="1">
      <alignment horizontal="center" vertical="center"/>
    </xf>
    <xf numFmtId="2" fontId="1" fillId="4" borderId="9" xfId="1" applyNumberFormat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9" fontId="5" fillId="0" borderId="0" xfId="2" applyFont="1" applyAlignment="1" applyProtection="1">
      <alignment horizontal="center" vertical="center"/>
    </xf>
    <xf numFmtId="9" fontId="5" fillId="0" borderId="0" xfId="1" applyNumberFormat="1" applyFont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9" fontId="1" fillId="0" borderId="0" xfId="1" applyNumberFormat="1" applyFont="1" applyAlignment="1">
      <alignment horizontal="center" vertical="center"/>
    </xf>
    <xf numFmtId="9" fontId="1" fillId="0" borderId="7" xfId="1" applyNumberFormat="1" applyFont="1" applyBorder="1" applyAlignment="1">
      <alignment horizontal="center" vertical="center"/>
    </xf>
    <xf numFmtId="9" fontId="5" fillId="0" borderId="0" xfId="2" applyFont="1" applyFill="1" applyAlignment="1" applyProtection="1">
      <alignment horizontal="center" vertical="center"/>
    </xf>
    <xf numFmtId="0" fontId="1" fillId="0" borderId="2" xfId="1" applyFont="1" applyBorder="1" applyAlignment="1">
      <alignment horizontal="center" vertical="center"/>
    </xf>
    <xf numFmtId="2" fontId="1" fillId="0" borderId="2" xfId="1" applyNumberFormat="1" applyFont="1" applyBorder="1" applyAlignment="1">
      <alignment horizontal="center" vertical="center"/>
    </xf>
    <xf numFmtId="2" fontId="1" fillId="4" borderId="2" xfId="1" applyNumberFormat="1" applyFont="1" applyFill="1" applyBorder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165" fontId="1" fillId="0" borderId="7" xfId="1" applyNumberFormat="1" applyFont="1" applyBorder="1" applyAlignment="1">
      <alignment horizontal="center" vertical="center"/>
    </xf>
    <xf numFmtId="9" fontId="1" fillId="0" borderId="9" xfId="1" applyNumberFormat="1" applyFont="1" applyBorder="1" applyAlignment="1">
      <alignment horizontal="center" vertical="center"/>
    </xf>
    <xf numFmtId="9" fontId="1" fillId="0" borderId="10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" fillId="5" borderId="55" xfId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/>
    </xf>
    <xf numFmtId="9" fontId="13" fillId="0" borderId="8" xfId="1" applyNumberFormat="1" applyFont="1" applyBorder="1" applyAlignment="1">
      <alignment horizontal="center" vertical="center"/>
    </xf>
    <xf numFmtId="9" fontId="13" fillId="0" borderId="9" xfId="1" applyNumberFormat="1" applyFont="1" applyBorder="1" applyAlignment="1">
      <alignment horizontal="center" vertical="center"/>
    </xf>
    <xf numFmtId="9" fontId="13" fillId="0" borderId="10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/>
    </xf>
    <xf numFmtId="9" fontId="13" fillId="0" borderId="0" xfId="1" applyNumberFormat="1" applyFont="1" applyAlignment="1">
      <alignment horizontal="center" vertical="center"/>
    </xf>
    <xf numFmtId="9" fontId="13" fillId="0" borderId="7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0" xfId="1" applyFont="1" applyAlignment="1">
      <alignment vertical="center" wrapText="1"/>
    </xf>
    <xf numFmtId="165" fontId="14" fillId="0" borderId="0" xfId="1" applyNumberFormat="1" applyFont="1" applyAlignment="1">
      <alignment horizontal="center" vertical="center"/>
    </xf>
    <xf numFmtId="165" fontId="14" fillId="0" borderId="7" xfId="1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65" fontId="1" fillId="0" borderId="9" xfId="1" applyNumberFormat="1" applyFont="1" applyBorder="1" applyAlignment="1">
      <alignment horizontal="center" vertical="center"/>
    </xf>
    <xf numFmtId="165" fontId="1" fillId="0" borderId="10" xfId="1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0" fontId="1" fillId="5" borderId="12" xfId="1" applyFont="1" applyFill="1" applyBorder="1" applyAlignment="1">
      <alignment horizontal="center" vertical="center"/>
    </xf>
    <xf numFmtId="49" fontId="19" fillId="0" borderId="6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2" fontId="5" fillId="0" borderId="7" xfId="1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right" vertical="center"/>
    </xf>
    <xf numFmtId="2" fontId="1" fillId="0" borderId="7" xfId="0" quotePrefix="1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2" fontId="1" fillId="0" borderId="10" xfId="0" applyNumberFormat="1" applyFont="1" applyBorder="1" applyAlignment="1">
      <alignment horizontal="center" vertical="center"/>
    </xf>
    <xf numFmtId="9" fontId="16" fillId="0" borderId="0" xfId="0" quotePrefix="1" applyNumberFormat="1" applyFont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65" xfId="1" applyFont="1" applyBorder="1" applyAlignment="1">
      <alignment horizontal="center" vertical="center"/>
    </xf>
    <xf numFmtId="9" fontId="14" fillId="0" borderId="21" xfId="1" applyNumberFormat="1" applyFont="1" applyBorder="1" applyAlignment="1">
      <alignment horizontal="center" vertical="center"/>
    </xf>
    <xf numFmtId="9" fontId="13" fillId="0" borderId="21" xfId="1" applyNumberFormat="1" applyFont="1" applyBorder="1" applyAlignment="1">
      <alignment horizontal="center" vertical="center"/>
    </xf>
    <xf numFmtId="0" fontId="20" fillId="0" borderId="0" xfId="0" applyFont="1"/>
    <xf numFmtId="165" fontId="18" fillId="0" borderId="21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9" fontId="16" fillId="0" borderId="0" xfId="0" applyNumberFormat="1" applyFont="1" applyAlignment="1">
      <alignment horizontal="center" vertical="center"/>
    </xf>
    <xf numFmtId="0" fontId="23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16" fillId="0" borderId="0" xfId="1" applyFont="1" applyAlignment="1">
      <alignment vertical="center" wrapText="1"/>
    </xf>
    <xf numFmtId="9" fontId="16" fillId="0" borderId="0" xfId="1" applyNumberFormat="1" applyFont="1" applyAlignment="1">
      <alignment horizontal="center" vertical="center"/>
    </xf>
    <xf numFmtId="165" fontId="16" fillId="0" borderId="0" xfId="1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9" fontId="16" fillId="0" borderId="0" xfId="2" applyFont="1" applyFill="1" applyBorder="1" applyAlignment="1" applyProtection="1">
      <alignment horizontal="center" vertical="center"/>
    </xf>
    <xf numFmtId="0" fontId="2" fillId="3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1" fillId="0" borderId="67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1" fillId="0" borderId="50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6" fontId="0" fillId="0" borderId="0" xfId="0" applyNumberFormat="1" applyProtection="1">
      <protection locked="0"/>
    </xf>
    <xf numFmtId="164" fontId="2" fillId="0" borderId="35" xfId="0" applyNumberFormat="1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167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9" fontId="18" fillId="0" borderId="7" xfId="1" applyNumberFormat="1" applyFont="1" applyBorder="1" applyAlignment="1">
      <alignment horizontal="center" vertical="center"/>
    </xf>
    <xf numFmtId="165" fontId="18" fillId="0" borderId="7" xfId="1" applyNumberFormat="1" applyFont="1" applyBorder="1" applyAlignment="1">
      <alignment horizontal="center" vertical="center"/>
    </xf>
    <xf numFmtId="9" fontId="18" fillId="0" borderId="10" xfId="1" applyNumberFormat="1" applyFont="1" applyBorder="1" applyAlignment="1">
      <alignment horizontal="center" vertical="center"/>
    </xf>
    <xf numFmtId="9" fontId="18" fillId="0" borderId="0" xfId="1" applyNumberFormat="1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9" fontId="18" fillId="0" borderId="9" xfId="1" applyNumberFormat="1" applyFont="1" applyBorder="1" applyAlignment="1">
      <alignment horizontal="center" vertical="center"/>
    </xf>
    <xf numFmtId="0" fontId="18" fillId="0" borderId="0" xfId="1" applyFont="1" applyAlignment="1">
      <alignment vertical="center" wrapText="1"/>
    </xf>
    <xf numFmtId="9" fontId="16" fillId="0" borderId="0" xfId="2" applyFont="1" applyAlignment="1" applyProtection="1">
      <alignment horizontal="center" vertical="center"/>
    </xf>
    <xf numFmtId="0" fontId="1" fillId="5" borderId="18" xfId="0" applyFont="1" applyFill="1" applyBorder="1" applyAlignment="1" applyProtection="1">
      <alignment horizontal="center" vertical="center"/>
      <protection locked="0"/>
    </xf>
    <xf numFmtId="0" fontId="1" fillId="5" borderId="19" xfId="0" applyFont="1" applyFill="1" applyBorder="1" applyAlignment="1" applyProtection="1">
      <alignment horizontal="center" vertical="center"/>
      <protection locked="0"/>
    </xf>
    <xf numFmtId="0" fontId="1" fillId="5" borderId="12" xfId="0" applyFont="1" applyFill="1" applyBorder="1" applyAlignment="1" applyProtection="1">
      <alignment horizontal="left" vertical="center"/>
      <protection locked="0"/>
    </xf>
    <xf numFmtId="0" fontId="1" fillId="5" borderId="12" xfId="0" applyFont="1" applyFill="1" applyBorder="1" applyAlignment="1" applyProtection="1">
      <alignment horizontal="center" vertical="center"/>
      <protection locked="0"/>
    </xf>
    <xf numFmtId="0" fontId="1" fillId="5" borderId="25" xfId="0" applyFont="1" applyFill="1" applyBorder="1" applyAlignment="1" applyProtection="1">
      <alignment horizontal="center" vertical="center"/>
      <protection locked="0"/>
    </xf>
    <xf numFmtId="0" fontId="1" fillId="5" borderId="48" xfId="0" applyFont="1" applyFill="1" applyBorder="1" applyAlignment="1" applyProtection="1">
      <alignment horizontal="center" vertical="center"/>
      <protection locked="0"/>
    </xf>
    <xf numFmtId="0" fontId="1" fillId="5" borderId="67" xfId="0" applyFont="1" applyFill="1" applyBorder="1" applyAlignment="1" applyProtection="1">
      <alignment horizontal="center" vertical="center"/>
      <protection locked="0"/>
    </xf>
    <xf numFmtId="0" fontId="1" fillId="5" borderId="49" xfId="0" applyFont="1" applyFill="1" applyBorder="1" applyAlignment="1" applyProtection="1">
      <alignment horizontal="center" vertical="center"/>
      <protection locked="0"/>
    </xf>
    <xf numFmtId="0" fontId="1" fillId="5" borderId="50" xfId="0" applyFont="1" applyFill="1" applyBorder="1" applyAlignment="1" applyProtection="1">
      <alignment horizontal="center" vertical="center"/>
      <protection locked="0"/>
    </xf>
    <xf numFmtId="0" fontId="1" fillId="5" borderId="23" xfId="0" applyFont="1" applyFill="1" applyBorder="1" applyAlignment="1" applyProtection="1">
      <alignment horizontal="center" vertical="center"/>
      <protection locked="0"/>
    </xf>
    <xf numFmtId="0" fontId="1" fillId="5" borderId="40" xfId="0" applyFont="1" applyFill="1" applyBorder="1" applyAlignment="1" applyProtection="1">
      <alignment horizontal="left" vertical="center"/>
      <protection locked="0"/>
    </xf>
    <xf numFmtId="0" fontId="1" fillId="5" borderId="58" xfId="0" applyFont="1" applyFill="1" applyBorder="1" applyAlignment="1" applyProtection="1">
      <alignment horizontal="center" vertical="center"/>
      <protection locked="0"/>
    </xf>
    <xf numFmtId="0" fontId="1" fillId="5" borderId="20" xfId="0" applyFont="1" applyFill="1" applyBorder="1" applyAlignment="1" applyProtection="1">
      <alignment horizontal="left" vertical="center"/>
      <protection locked="0"/>
    </xf>
    <xf numFmtId="0" fontId="1" fillId="5" borderId="20" xfId="0" applyFont="1" applyFill="1" applyBorder="1" applyAlignment="1" applyProtection="1">
      <alignment horizontal="center" vertical="center"/>
      <protection locked="0"/>
    </xf>
    <xf numFmtId="0" fontId="1" fillId="5" borderId="26" xfId="0" applyFont="1" applyFill="1" applyBorder="1" applyAlignment="1" applyProtection="1">
      <alignment horizontal="center" vertical="center"/>
      <protection locked="0"/>
    </xf>
    <xf numFmtId="0" fontId="1" fillId="5" borderId="51" xfId="0" applyFont="1" applyFill="1" applyBorder="1" applyAlignment="1" applyProtection="1">
      <alignment horizontal="center" vertical="center"/>
      <protection locked="0"/>
    </xf>
    <xf numFmtId="0" fontId="1" fillId="5" borderId="68" xfId="0" applyFont="1" applyFill="1" applyBorder="1" applyAlignment="1" applyProtection="1">
      <alignment horizontal="center" vertical="center"/>
      <protection locked="0"/>
    </xf>
    <xf numFmtId="0" fontId="1" fillId="5" borderId="52" xfId="0" applyFont="1" applyFill="1" applyBorder="1" applyAlignment="1" applyProtection="1">
      <alignment horizontal="center" vertical="center"/>
      <protection locked="0"/>
    </xf>
    <xf numFmtId="0" fontId="1" fillId="5" borderId="53" xfId="0" applyFont="1" applyFill="1" applyBorder="1" applyAlignment="1" applyProtection="1">
      <alignment horizontal="center" vertical="center"/>
      <protection locked="0"/>
    </xf>
    <xf numFmtId="0" fontId="1" fillId="5" borderId="24" xfId="0" applyFont="1" applyFill="1" applyBorder="1" applyAlignment="1" applyProtection="1">
      <alignment horizontal="center" vertical="center"/>
      <protection locked="0"/>
    </xf>
    <xf numFmtId="0" fontId="1" fillId="5" borderId="41" xfId="0" applyFont="1" applyFill="1" applyBorder="1" applyAlignment="1" applyProtection="1">
      <alignment horizontal="left" vertical="center"/>
      <protection locked="0"/>
    </xf>
    <xf numFmtId="0" fontId="1" fillId="5" borderId="59" xfId="0" applyFon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/>
      <protection locked="0"/>
    </xf>
    <xf numFmtId="0" fontId="1" fillId="5" borderId="13" xfId="0" applyFont="1" applyFill="1" applyBorder="1" applyAlignment="1" applyProtection="1">
      <alignment horizontal="center" vertical="center"/>
      <protection locked="0"/>
    </xf>
    <xf numFmtId="0" fontId="1" fillId="5" borderId="44" xfId="0" applyFont="1" applyFill="1" applyBorder="1" applyAlignment="1" applyProtection="1">
      <alignment horizontal="center" vertical="center"/>
      <protection locked="0"/>
    </xf>
    <xf numFmtId="0" fontId="1" fillId="5" borderId="72" xfId="0" applyFont="1" applyFill="1" applyBorder="1" applyAlignment="1" applyProtection="1">
      <alignment horizontal="center" vertical="center"/>
      <protection locked="0"/>
    </xf>
    <xf numFmtId="0" fontId="1" fillId="5" borderId="73" xfId="0" applyFont="1" applyFill="1" applyBorder="1" applyAlignment="1" applyProtection="1">
      <alignment horizontal="center" vertical="center"/>
      <protection locked="0"/>
    </xf>
    <xf numFmtId="0" fontId="1" fillId="5" borderId="74" xfId="0" applyFont="1" applyFill="1" applyBorder="1" applyAlignment="1" applyProtection="1">
      <alignment horizontal="center" vertical="center"/>
      <protection locked="0"/>
    </xf>
    <xf numFmtId="0" fontId="1" fillId="5" borderId="75" xfId="0" applyFont="1" applyFill="1" applyBorder="1" applyAlignment="1" applyProtection="1">
      <alignment horizontal="center" vertical="center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1" fillId="5" borderId="79" xfId="0" applyFont="1" applyFill="1" applyBorder="1" applyAlignment="1" applyProtection="1">
      <alignment horizontal="left" vertical="center"/>
      <protection locked="0"/>
    </xf>
    <xf numFmtId="0" fontId="1" fillId="5" borderId="64" xfId="0" applyFon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center"/>
      <protection locked="0"/>
    </xf>
    <xf numFmtId="0" fontId="1" fillId="5" borderId="40" xfId="0" applyFont="1" applyFill="1" applyBorder="1" applyAlignment="1" applyProtection="1">
      <alignment horizontal="center" vertical="center"/>
      <protection locked="0"/>
    </xf>
    <xf numFmtId="0" fontId="1" fillId="5" borderId="41" xfId="0" applyFont="1" applyFill="1" applyBorder="1" applyAlignment="1" applyProtection="1">
      <alignment horizontal="center" vertical="center"/>
      <protection locked="0"/>
    </xf>
    <xf numFmtId="0" fontId="24" fillId="0" borderId="0" xfId="0" applyFont="1"/>
    <xf numFmtId="0" fontId="25" fillId="0" borderId="0" xfId="0" applyFont="1" applyAlignment="1">
      <alignment horizontal="left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7" fillId="0" borderId="5" xfId="0" quotePrefix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7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7" fillId="0" borderId="6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64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7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45" xfId="0" applyFont="1" applyBorder="1" applyAlignment="1" applyProtection="1">
      <alignment horizontal="center" vertical="center"/>
      <protection locked="0"/>
    </xf>
    <xf numFmtId="0" fontId="1" fillId="0" borderId="66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72" xfId="0" applyFont="1" applyBorder="1" applyAlignment="1" applyProtection="1">
      <alignment horizontal="center" vertical="center"/>
      <protection locked="0"/>
    </xf>
    <xf numFmtId="0" fontId="1" fillId="0" borderId="73" xfId="0" applyFont="1" applyBorder="1" applyAlignment="1" applyProtection="1">
      <alignment horizontal="center" vertical="center"/>
      <protection locked="0"/>
    </xf>
    <xf numFmtId="0" fontId="1" fillId="0" borderId="74" xfId="0" applyFont="1" applyBorder="1" applyAlignment="1" applyProtection="1">
      <alignment horizontal="center" vertical="center"/>
      <protection locked="0"/>
    </xf>
    <xf numFmtId="0" fontId="1" fillId="0" borderId="75" xfId="0" applyFont="1" applyBorder="1" applyAlignment="1" applyProtection="1">
      <alignment horizontal="center" vertical="center"/>
      <protection locked="0"/>
    </xf>
    <xf numFmtId="0" fontId="1" fillId="5" borderId="42" xfId="0" applyFont="1" applyFill="1" applyBorder="1" applyAlignment="1" applyProtection="1">
      <alignment horizontal="center" vertical="center" wrapText="1"/>
      <protection locked="0"/>
    </xf>
    <xf numFmtId="0" fontId="1" fillId="5" borderId="43" xfId="0" applyFont="1" applyFill="1" applyBorder="1" applyAlignment="1" applyProtection="1">
      <alignment horizontal="center" vertical="center" wrapText="1"/>
      <protection locked="0"/>
    </xf>
    <xf numFmtId="0" fontId="1" fillId="5" borderId="3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>
      <alignment horizontal="center" vertical="center"/>
    </xf>
    <xf numFmtId="0" fontId="1" fillId="5" borderId="62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8" xfId="0" applyFont="1" applyFill="1" applyBorder="1" applyAlignment="1" applyProtection="1">
      <alignment horizontal="center" vertical="center" wrapText="1"/>
      <protection locked="0"/>
    </xf>
    <xf numFmtId="0" fontId="1" fillId="0" borderId="69" xfId="0" applyFont="1" applyBorder="1" applyAlignment="1" applyProtection="1">
      <alignment horizontal="center" vertical="center"/>
      <protection locked="0"/>
    </xf>
    <xf numFmtId="0" fontId="1" fillId="0" borderId="70" xfId="0" applyFont="1" applyBorder="1" applyAlignment="1" applyProtection="1">
      <alignment horizontal="center" vertical="center"/>
      <protection locked="0"/>
    </xf>
    <xf numFmtId="0" fontId="1" fillId="0" borderId="7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165C52CE-FC47-422D-B16A-55E4FCB7BE61}"/>
    <cellStyle name="Percent" xfId="2" builtinId="5"/>
  </cellStyles>
  <dxfs count="59">
    <dxf>
      <font>
        <b/>
        <i val="0"/>
        <color theme="1"/>
      </font>
      <fill>
        <patternFill>
          <bgColor rgb="FFFF0000"/>
        </patternFill>
      </fill>
    </dxf>
    <dxf>
      <font>
        <b val="0"/>
        <i val="0"/>
      </font>
      <fill>
        <patternFill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D700"/>
        </patternFill>
      </fill>
    </dxf>
    <dxf>
      <font>
        <b/>
        <i val="0"/>
      </font>
      <fill>
        <patternFill>
          <bgColor rgb="FF969696"/>
        </patternFill>
      </fill>
    </dxf>
    <dxf>
      <font>
        <b/>
        <i val="0"/>
      </font>
      <fill>
        <patternFill>
          <bgColor rgb="FFCD7F32"/>
        </patternFill>
      </fill>
    </dxf>
    <dxf>
      <font>
        <b/>
        <i val="0"/>
        <color rgb="FFCD7F32"/>
      </font>
      <fill>
        <patternFill>
          <bgColor rgb="FF411900"/>
        </patternFill>
      </fill>
    </dxf>
    <dxf>
      <font>
        <color theme="1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13" formatCode="0%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numFmt numFmtId="0" formatCode="General"/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entury"/>
        <family val="1"/>
        <scheme val="none"/>
      </font>
      <alignment horizontal="center" vertical="center" textRotation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CD7F32"/>
      <color rgb="FF411900"/>
      <color rgb="FF969696"/>
      <color rgb="FFFFD7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1346200</xdr:colOff>
      <xdr:row>34</xdr:row>
      <xdr:rowOff>152400</xdr:rowOff>
    </xdr:from>
    <xdr:to>
      <xdr:col>4</xdr:col>
      <xdr:colOff>50800</xdr:colOff>
      <xdr:row>36</xdr:row>
      <xdr:rowOff>38100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B0B7B0F7-BE6A-D751-ED85-2E6EA4D15DAE}"/>
            </a:ext>
          </a:extLst>
        </xdr:cNvPr>
        <xdr:cNvSpPr/>
      </xdr:nvSpPr>
      <xdr:spPr>
        <a:xfrm>
          <a:off x="2679700" y="6642100"/>
          <a:ext cx="1384300" cy="266700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165100</xdr:colOff>
      <xdr:row>8</xdr:row>
      <xdr:rowOff>152400</xdr:rowOff>
    </xdr:from>
    <xdr:to>
      <xdr:col>4</xdr:col>
      <xdr:colOff>1549400</xdr:colOff>
      <xdr:row>10</xdr:row>
      <xdr:rowOff>38100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2CD288F8-AE5D-4377-9741-3A04C5CC3015}"/>
            </a:ext>
          </a:extLst>
        </xdr:cNvPr>
        <xdr:cNvSpPr/>
      </xdr:nvSpPr>
      <xdr:spPr>
        <a:xfrm>
          <a:off x="4178300" y="1689100"/>
          <a:ext cx="1384300" cy="266700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666750</xdr:colOff>
      <xdr:row>33</xdr:row>
      <xdr:rowOff>50800</xdr:rowOff>
    </xdr:from>
    <xdr:to>
      <xdr:col>4</xdr:col>
      <xdr:colOff>215900</xdr:colOff>
      <xdr:row>34</xdr:row>
      <xdr:rowOff>152400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A6A9EDBD-935B-331A-6EE2-4154722F6D54}"/>
            </a:ext>
          </a:extLst>
        </xdr:cNvPr>
        <xdr:cNvCxnSpPr>
          <a:stCxn id="7" idx="0"/>
          <a:endCxn id="17" idx="2"/>
        </xdr:cNvCxnSpPr>
      </xdr:nvCxnSpPr>
      <xdr:spPr>
        <a:xfrm flipV="1">
          <a:off x="3371850" y="6350000"/>
          <a:ext cx="857250" cy="2921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869950</xdr:colOff>
      <xdr:row>10</xdr:row>
      <xdr:rowOff>25400</xdr:rowOff>
    </xdr:from>
    <xdr:to>
      <xdr:col>4</xdr:col>
      <xdr:colOff>1422400</xdr:colOff>
      <xdr:row>11</xdr:row>
      <xdr:rowOff>63500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3B4C03CE-255B-4B29-912C-F28D8B5AA5B3}"/>
            </a:ext>
          </a:extLst>
        </xdr:cNvPr>
        <xdr:cNvCxnSpPr/>
      </xdr:nvCxnSpPr>
      <xdr:spPr>
        <a:xfrm>
          <a:off x="4883150" y="1943100"/>
          <a:ext cx="552450" cy="2286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1511300</xdr:colOff>
      <xdr:row>9</xdr:row>
      <xdr:rowOff>152400</xdr:rowOff>
    </xdr:from>
    <xdr:to>
      <xdr:col>6</xdr:col>
      <xdr:colOff>0</xdr:colOff>
      <xdr:row>15</xdr:row>
      <xdr:rowOff>101600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4C1CF07-B56E-AB29-9759-F71C8918B3CD}"/>
            </a:ext>
          </a:extLst>
        </xdr:cNvPr>
        <xdr:cNvSpPr txBox="1"/>
      </xdr:nvSpPr>
      <xdr:spPr>
        <a:xfrm>
          <a:off x="5524500" y="1879600"/>
          <a:ext cx="990600" cy="109220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Es Familia 3. Está aquí</a:t>
          </a:r>
          <a:r>
            <a:rPr lang="en-US" sz="1100" baseline="0"/>
            <a:t> para que el vlookup lo pueda encontrar</a:t>
          </a:r>
          <a:endParaRPr lang="en-US" sz="1100"/>
        </a:p>
      </xdr:txBody>
    </xdr:sp>
    <xdr:clientData/>
  </xdr:twoCellAnchor>
  <xdr:twoCellAnchor>
    <xdr:from>
      <xdr:col>3</xdr:col>
      <xdr:colOff>927100</xdr:colOff>
      <xdr:row>29</xdr:row>
      <xdr:rowOff>25400</xdr:rowOff>
    </xdr:from>
    <xdr:to>
      <xdr:col>4</xdr:col>
      <xdr:colOff>812800</xdr:colOff>
      <xdr:row>33</xdr:row>
      <xdr:rowOff>50800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D6D0228-CE36-4EC3-B351-2CBA5EE605ED}"/>
            </a:ext>
          </a:extLst>
        </xdr:cNvPr>
        <xdr:cNvSpPr txBox="1"/>
      </xdr:nvSpPr>
      <xdr:spPr>
        <a:xfrm>
          <a:off x="3632200" y="5562600"/>
          <a:ext cx="1193800" cy="78740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Es Familia 2. Está aquí</a:t>
          </a:r>
          <a:r>
            <a:rPr lang="en-US" sz="1100" baseline="0"/>
            <a:t> para que el vlookup lo pueda encontrar</a:t>
          </a:r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F6971E-2165-4366-9E83-8C391E84AD08}" name="Table1" displayName="Table1" ref="Z4:BN72" totalsRowShown="0" headerRowDxfId="58" dataDxfId="57" headerRowCellStyle="Normal 2" dataCellStyle="Normal 2">
  <autoFilter ref="Z4:BN72" xr:uid="{56F6971E-2165-4366-9E83-8C391E84AD08}"/>
  <tableColumns count="41">
    <tableColumn id="1" xr3:uid="{ED5A68D1-73F5-44F6-9DDD-C24822C67938}" name="Nombre" dataDxfId="56" dataCellStyle="Normal 2"/>
    <tableColumn id="2" xr3:uid="{E1D5E42E-B3B2-4667-897E-0F86D3923A5D}" name="Ruedas" dataDxfId="55" dataCellStyle="Normal 2"/>
    <tableColumn id="3" xr3:uid="{6A9FF1FD-15EB-40BE-8D41-AEC22ADF85AD}" name="Full_Name" dataDxfId="54" dataCellStyle="Normal 2">
      <calculatedColumnFormula>_xlfn.TEXTJOIN(,TRUE,Table1[[#This Row],[Nombre]],Table1[[#This Row],[Ruedas]])</calculatedColumnFormula>
    </tableColumn>
    <tableColumn id="23" xr3:uid="{D73C4FF7-4633-4B05-A37D-0468A9B1D237}" name="Familia" dataDxfId="53" dataCellStyle="Normal 2">
      <calculatedColumnFormula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calculatedColumnFormula>
    </tableColumn>
    <tableColumn id="12" xr3:uid="{352DCCE2-BBBE-417B-8D13-A46A6F1B75D4}" name="Nivel_letra" dataDxfId="52" dataCellStyle="Normal 2">
      <calculatedColumnFormula array="1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calculatedColumnFormula>
    </tableColumn>
    <tableColumn id="20" xr3:uid="{F470465F-6CA1-4D36-BB1F-F0F5EBC5D5F6}" name="Nivel" dataDxfId="51" dataCellStyle="Normal 2">
      <calculatedColumnFormula array="1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calculatedColumnFormula>
    </tableColumn>
    <tableColumn id="19" xr3:uid="{012BE570-5C80-4428-A6EF-9D45092490F5}" name="PUNTUACION" dataDxfId="50" dataCellStyle="Normal 2">
      <calculatedColumnFormula array="1">ROUND(INDEX($J$2:$J$41,SUMPRODUCT(($B$2:$E$41=Table1[[#This Row],[Full_Name]])*((ROW($J$2:$J$41)-1)))),2)</calculatedColumnFormula>
    </tableColumn>
    <tableColumn id="4" xr3:uid="{F21C4404-A4D3-466B-A1AD-B61DB79B39DC}" name="2METROS" dataDxfId="49" dataCellStyle="Percent">
      <calculatedColumnFormula>IF(COUNTIF($BQ$4:$BQ$35,Table1[[#This Row],[Full_Name]])=1,$N$74,IF(COUNTIF($BQ$37:$BQ$63,Table1[[#This Row],[Full_Name]])=1,$O$74,IF(COUNTIF($BQ$65:$BQ$93,Table1[[#This Row],[Full_Name]])=1,$P$74,"ERROR")))</calculatedColumnFormula>
    </tableColumn>
    <tableColumn id="5" xr3:uid="{F2CD74EC-C807-4BFD-B3E7-3710625ED32E}" name="3METROS" dataDxfId="48" dataCellStyle="Normal 2">
      <calculatedColumnFormula>IF(COUNTIF($BQ$4:$BQ$35,Table1[[#This Row],[Full_Name]])=1,$N$75,IF(COUNTIF($BQ$37:$BQ$63,Table1[[#This Row],[Full_Name]])=1,$O$75,IF(COUNTIF($BQ$65:$BQ$93,Table1[[#This Row],[Full_Name]])=1,$P$75,"ERROR")))</calculatedColumnFormula>
    </tableColumn>
    <tableColumn id="10" xr3:uid="{11AD104B-B948-4482-83E6-76BB1EF9994D}" name="COMBO2" dataDxfId="47" dataCellStyle="Normal 2">
      <calculatedColumnFormula>IF(COUNTIF($BQ$4:$BQ$35,Table1[[#This Row],[Full_Name]])=1,$N$91,IF(COUNTIF($BQ$37:$BQ$63,Table1[[#This Row],[Full_Name]])=1,$O$91,IF(COUNTIF($BQ$65:$BQ$93,Table1[[#This Row],[Full_Name]])=1,$P$91,"ERROR")))</calculatedColumnFormula>
    </tableColumn>
    <tableColumn id="37" xr3:uid="{7201F25B-8424-4BB9-A517-4371871754CE}" name="COMBO3" dataDxfId="46" dataCellStyle="Normal 2">
      <calculatedColumnFormula>IF(COUNTIF($BQ$4:$BQ$35,Table1[[#This Row],[Full_Name]])=1,$N$92,IF(COUNTIF($BQ$37:$BQ$63,Table1[[#This Row],[Full_Name]])=1,$O$92,IF(COUNTIF($BQ$65:$BQ$93,Table1[[#This Row],[Full_Name]])=1,$P$92,"ERROR")))</calculatedColumnFormula>
    </tableColumn>
    <tableColumn id="24" xr3:uid="{143DF5A2-CD67-4264-8927-513A1C9FD362}" name="COMBO4" dataDxfId="45" dataCellStyle="Normal 2">
      <calculatedColumnFormula>IF(COUNTIF($BQ$4:$BQ$35,Table1[[#This Row],[Full_Name]])=1,$N$93,IF(COUNTIF($BQ$37:$BQ$63,Table1[[#This Row],[Full_Name]])=1,$O$93,IF(COUNTIF($BQ$65:$BQ$93,Table1[[#This Row],[Full_Name]])=1,$P$93,"ERROR")))</calculatedColumnFormula>
    </tableColumn>
    <tableColumn id="25" xr3:uid="{3A1BC977-E1CC-43F4-8EF1-38662A0B9E74}" name="COMBO5" dataDxfId="44" dataCellStyle="Normal 2">
      <calculatedColumnFormula>IF(COUNTIF($BQ$4:$BQ$35,Table1[[#This Row],[Full_Name]])=1,$N$94,IF(COUNTIF($BQ$37:$BQ$63,Table1[[#This Row],[Full_Name]])=1,$O$94,IF(COUNTIF($BQ$65:$BQ$93,Table1[[#This Row],[Full_Name]])=1,$P$94,"ERROR")))</calculatedColumnFormula>
    </tableColumn>
    <tableColumn id="26" xr3:uid="{05646213-684E-49E2-A2D6-4C834EC64FAF}" name="COMBO6" dataDxfId="43" dataCellStyle="Normal 2">
      <calculatedColumnFormula>IF(COUNTIF($BQ$4:$BQ$35,Table1[[#This Row],[Full_Name]])=1,$N$95,IF(COUNTIF($BQ$37:$BQ$63,Table1[[#This Row],[Full_Name]])=1,$O$95,IF(COUNTIF($BQ$65:$BQ$93,Table1[[#This Row],[Full_Name]])=1,$P$95,"ERROR")))</calculatedColumnFormula>
    </tableColumn>
    <tableColumn id="27" xr3:uid="{50972034-D99E-4532-A685-0003FB4330BF}" name="COMBO7" dataDxfId="42" dataCellStyle="Normal 2">
      <calculatedColumnFormula>IF(COUNTIF($BQ$4:$BQ$35,Table1[[#This Row],[Full_Name]])=1,$N$96,IF(COUNTIF($BQ$37:$BQ$63,Table1[[#This Row],[Full_Name]])=1,$O$96,IF(COUNTIF($BQ$65:$BQ$93,Table1[[#This Row],[Full_Name]])=1,$P$96,"ERROR")))</calculatedColumnFormula>
    </tableColumn>
    <tableColumn id="28" xr3:uid="{5B08AFF1-62C6-425D-91DF-26D8F7CF011E}" name="COMBO8" dataDxfId="41" dataCellStyle="Normal 2">
      <calculatedColumnFormula>IF(COUNTIF($BQ$4:$BQ$35,Table1[[#This Row],[Full_Name]])=1,$N$97,IF(COUNTIF($BQ$37:$BQ$63,Table1[[#This Row],[Full_Name]])=1,$O$97,IF(COUNTIF($BQ$65:$BQ$93,Table1[[#This Row],[Full_Name]])=1,$P$97,"ERROR")))</calculatedColumnFormula>
    </tableColumn>
    <tableColumn id="29" xr3:uid="{FDDA22ED-3921-4157-A9C0-253961669E22}" name="COMBO9" dataDxfId="40" dataCellStyle="Normal 2">
      <calculatedColumnFormula>IF(COUNTIF($BQ$4:$BQ$35,Table1[[#This Row],[Full_Name]])=1,$N$98,IF(COUNTIF($BQ$37:$BQ$63,Table1[[#This Row],[Full_Name]])=1,$O$98,IF(COUNTIF($BQ$65:$BQ$93,Table1[[#This Row],[Full_Name]])=1,$P$98,"ERROR")))</calculatedColumnFormula>
    </tableColumn>
    <tableColumn id="30" xr3:uid="{BC471612-9415-4F17-8838-EFA43B8F7468}" name="COMBO10" dataDxfId="39" dataCellStyle="Normal 2">
      <calculatedColumnFormula>IF(COUNTIF($BQ$4:$BQ$35,Table1[[#This Row],[Full_Name]])=1,$N$99,IF(COUNTIF($BQ$37:$BQ$63,Table1[[#This Row],[Full_Name]])=1,$O$99,IF(COUNTIF($BQ$65:$BQ$93,Table1[[#This Row],[Full_Name]])=1,$P$99,"ERROR")))</calculatedColumnFormula>
    </tableColumn>
    <tableColumn id="22" xr3:uid="{9677D033-3C26-43B9-BE1A-1B46F5A7B5BA}" name="COMBO11" dataDxfId="38" dataCellStyle="Normal 2">
      <calculatedColumnFormula>IF(COUNTIF($BQ$4:$BQ$35,Table1[[#This Row],[Full_Name]])=1,$N$100,IF(COUNTIF($BQ$37:$BQ$63,Table1[[#This Row],[Full_Name]])=1,$O$100,IF(COUNTIF($BQ$65:$BQ$93,Table1[[#This Row],[Full_Name]])=1,$P$100,"ERROR")))</calculatedColumnFormula>
    </tableColumn>
    <tableColumn id="11" xr3:uid="{7C38B65B-AB1C-4E8C-85BE-371B4FD5E9FF}" name="COMBO12" dataDxfId="37" dataCellStyle="Normal 2">
      <calculatedColumnFormula>IF(COUNTIF($BQ$4:$BQ$35,Table1[[#This Row],[Full_Name]])=1,$N$101,IF(COUNTIF($BQ$37:$BQ$63,Table1[[#This Row],[Full_Name]])=1,$O$101,IF(COUNTIF($BQ$65:$BQ$93,Table1[[#This Row],[Full_Name]])=1,$P$101,"ERROR")))</calculatedColumnFormula>
    </tableColumn>
    <tableColumn id="21" xr3:uid="{377B561B-EA3D-420F-8E66-35A0397A0A0D}" name="COMBO13" dataDxfId="36" dataCellStyle="Normal 2">
      <calculatedColumnFormula>IF(COUNTIF($BQ$4:$BQ$35,Table1[[#This Row],[Full_Name]])=1,$N$102,IF(COUNTIF($BQ$37:$BQ$63,Table1[[#This Row],[Full_Name]])=1,$O$102,IF(COUNTIF($BQ$65:$BQ$93,Table1[[#This Row],[Full_Name]])=1,$P$102,"ERROR")))</calculatedColumnFormula>
    </tableColumn>
    <tableColumn id="6" xr3:uid="{1F3CAEB7-BCBA-4F7F-9E44-7B8428F8DEC1}" name="CUERPO_REGULAR" dataDxfId="35" dataCellStyle="Normal 2">
      <calculatedColumnFormula>IF(COUNTIF($BP$4:$BP$35,Table1[[#This Row],[Full_Name]])=1,$Q$67,IF(COUNTIF($BP$37:$BP$63,Table1[[#This Row],[Full_Name]])=1,$R$67,IF(COUNTIF($BP$65:$BP$93,Table1[[#This Row],[Full_Name]])=1,$S$67,"ERROR")))</calculatedColumnFormula>
    </tableColumn>
    <tableColumn id="7" xr3:uid="{3677F3F9-7136-481A-AB8F-742E962E2D64}" name="CUERPO_MAL" dataDxfId="34" dataCellStyle="Normal 2">
      <calculatedColumnFormula>IF(COUNTIF($BP$4:$BP$35,Table1[[#This Row],[Full_Name]])=1,$T$67,IF(COUNTIF($BP$37:$BP$63,Table1[[#This Row],[Full_Name]])=1,$U$67,IF(COUNTIF($BP$65:$BP$93,Table1[[#This Row],[Full_Name]])=1,$V$67,"ERROR")))</calculatedColumnFormula>
    </tableColumn>
    <tableColumn id="40" xr3:uid="{9AACA1AE-E8A3-4626-89EB-BFC15C630E88}" name="TRAY_REGULAR" dataDxfId="33" dataCellStyle="Normal 2">
      <calculatedColumnFormula>IF(COUNTIF($BP$4:$BP$35,Table1[[#This Row],[Full_Name]])=1,$Q$68,IF(COUNTIF($BP$37:$BP$63,Table1[[#This Row],[Full_Name]])=1,$R$68,IF(COUNTIF($BP$65:$BP$93,Table1[[#This Row],[Full_Name]])=1,$S$68,"ERROR")))</calculatedColumnFormula>
    </tableColumn>
    <tableColumn id="41" xr3:uid="{32D1949F-3333-4D6D-9183-DABA43151D17}" name="TRAY_MAL" dataDxfId="32" dataCellStyle="Normal 2">
      <calculatedColumnFormula>IF(COUNTIF($BP$4:$BP$35,Table1[[#This Row],[Full_Name]])=1,$T$68,IF(COUNTIF($BP$37:$BP$63,Table1[[#This Row],[Full_Name]])=1,$U$68,IF(COUNTIF($BP$65:$BP$93,Table1[[#This Row],[Full_Name]])=1,$V$68,"ERROR")))</calculatedColumnFormula>
    </tableColumn>
    <tableColumn id="8" xr3:uid="{C1FD4CF9-F328-49F9-B684-718C8C449C48}" name="PIES_REGULAR" dataDxfId="31" dataCellStyle="Normal 2">
      <calculatedColumnFormula>IF(COUNTIF($BP$4:$BP$35,Table1[[#This Row],[Full_Name]])=1,$Q$69,IF(COUNTIF($BP$37:$BP$63,Table1[[#This Row],[Full_Name]])=1,$R$69,IF(COUNTIF($BP$65:$BP$93,Table1[[#This Row],[Full_Name]])=1,$S$69,"ERROR")))</calculatedColumnFormula>
    </tableColumn>
    <tableColumn id="9" xr3:uid="{FEAAE23E-14EE-478D-BE80-6ED5047F895B}" name="PIES_MAL" dataDxfId="30" dataCellStyle="Normal 2">
      <calculatedColumnFormula>IF(COUNTIF($BP$4:$BP$35,Table1[[#This Row],[Full_Name]])=1,$T$69,IF(COUNTIF($BP$37:$BP$63,Table1[[#This Row],[Full_Name]])=1,$U$69,IF(COUNTIF($BP$65:$BP$93,Table1[[#This Row],[Full_Name]])=1,$V$69,"ERROR")))</calculatedColumnFormula>
    </tableColumn>
    <tableColumn id="18" xr3:uid="{AA70BFBD-E330-4556-81A1-8D15DCF6312C}" name="NOT" dataDxfId="29" dataCellStyle="Normal 2">
      <calculatedColumnFormula>IF(COUNTIF($BR$4:$BR$35,Table1[[#This Row],[Full_Name]])=1,$N$72,IF(COUNTIF($BR$37:$BR$63,Table1[[#This Row],[Full_Name]])=1,$O$72,IF(COUNTIF($BR$65:$BR$93,Table1[[#This Row],[Full_Name]])=1,$P$72,"ERROR")))</calculatedColumnFormula>
    </tableColumn>
    <tableColumn id="14" xr3:uid="{54C052C8-F8EE-48E2-BF73-0886F3496072}" name="FULLSTOP" dataDxfId="28" dataCellStyle="Normal 2">
      <calculatedColumnFormula>IF(COUNTIF($BR$4:$BR$35,Table1[[#This Row],[Full_Name]])=1,$T$72,IF(COUNTIF($BR$37:$BR$63,Table1[[#This Row],[Full_Name]])=1,$U$72,IF(COUNTIF($BR$65:$BR$93,Table1[[#This Row],[Full_Name]])=1,$V$72,"ERROR")))</calculatedColumnFormula>
    </tableColumn>
    <tableColumn id="38" xr3:uid="{FBFEDA3E-C4AE-4A1B-8124-D4A2E7CDAB3F}" name="METROS4" dataDxfId="27" dataCellStyle="Normal 2">
      <calculatedColumnFormula>IF(COUNTIF($BQ$4:$BQ$35,Table1[[#This Row],[Full_Name]])=1,$N$76,IF(COUNTIF($BQ$37:$BQ$63,Table1[[#This Row],[Full_Name]])=1,$O$76,IF(COUNTIF($BQ$65:$BQ$93,Table1[[#This Row],[Full_Name]])=1,$P$76,"ERROR")))</calculatedColumnFormula>
    </tableColumn>
    <tableColumn id="39" xr3:uid="{D62248EE-5755-4BA4-9433-C1DCD22EB325}" name="METROS5" dataDxfId="26" dataCellStyle="Normal 2">
      <calculatedColumnFormula>IF(COUNTIF($BQ$4:$BQ$35,Table1[[#This Row],[Full_Name]])=1,$N$77,IF(COUNTIF($BQ$37:$BQ$63,Table1[[#This Row],[Full_Name]])=1,$O$77,IF(COUNTIF($BQ$65:$BQ$93,Table1[[#This Row],[Full_Name]])=1,$P$77,"ERROR")))</calculatedColumnFormula>
    </tableColumn>
    <tableColumn id="31" xr3:uid="{CDBF1ECF-7BAF-467B-A390-F5B9F517A4CC}" name="METROS6" dataDxfId="25" dataCellStyle="Normal 2">
      <calculatedColumnFormula>IF(COUNTIF($BQ$4:$BQ$35,Table1[[#This Row],[Full_Name]])=1,$N$78,IF(COUNTIF($BQ$37:$BQ$63,Table1[[#This Row],[Full_Name]])=1,$O$78,IF(COUNTIF($BQ$65:$BQ$93,Table1[[#This Row],[Full_Name]])=1,$P$78,"ERROR")))</calculatedColumnFormula>
    </tableColumn>
    <tableColumn id="32" xr3:uid="{27826A08-AF1D-4948-AB22-89A1F7119803}" name="METROS7" dataDxfId="24" dataCellStyle="Normal 2">
      <calculatedColumnFormula>IF(COUNTIF($BQ$4:$BQ$35,Table1[[#This Row],[Full_Name]])=1,$N$79,IF(COUNTIF($BQ$37:$BQ$63,Table1[[#This Row],[Full_Name]])=1,$O$79,IF(COUNTIF($BQ$65:$BQ$93,Table1[[#This Row],[Full_Name]])=1,$P$79,"ERROR")))</calculatedColumnFormula>
    </tableColumn>
    <tableColumn id="33" xr3:uid="{1312C6D6-5B13-4686-8530-F8B8600AD305}" name="METROS8" dataDxfId="23" dataCellStyle="Normal 2">
      <calculatedColumnFormula>IF(COUNTIF($BQ$4:$BQ$35,Table1[[#This Row],[Full_Name]])=1,$N$80,IF(COUNTIF($BQ$37:$BQ$63,Table1[[#This Row],[Full_Name]])=1,$O$80,IF(COUNTIF($BQ$65:$BQ$93,Table1[[#This Row],[Full_Name]])=1,$P$80,"ERROR")))</calculatedColumnFormula>
    </tableColumn>
    <tableColumn id="34" xr3:uid="{AC797A30-8FDF-4F3E-BF9D-1C187B695D36}" name="METROS9" dataDxfId="22" dataCellStyle="Normal 2">
      <calculatedColumnFormula>IF(COUNTIF($BQ$4:$BQ$35,Table1[[#This Row],[Full_Name]])=1,$N$81,IF(COUNTIF($BQ$37:$BQ$63,Table1[[#This Row],[Full_Name]])=1,$O$81,IF(COUNTIF($BQ$65:$BQ$93,Table1[[#This Row],[Full_Name]])=1,$P$81,"ERROR")))</calculatedColumnFormula>
    </tableColumn>
    <tableColumn id="35" xr3:uid="{36BE0915-1A7E-4BBD-86D4-F4C89E1AEEEF}" name="METROS10" dataDxfId="21" dataCellStyle="Normal 2">
      <calculatedColumnFormula>IF(COUNTIF($BQ$4:$BQ$35,Table1[[#This Row],[Full_Name]])=1,$N$82,IF(COUNTIF($BQ$37:$BQ$63,Table1[[#This Row],[Full_Name]])=1,$O$82,IF(COUNTIF($BQ$65:$BQ$93,Table1[[#This Row],[Full_Name]])=1,$P$82,"ERROR")))</calculatedColumnFormula>
    </tableColumn>
    <tableColumn id="36" xr3:uid="{8D832E08-6534-4369-A9CE-3CB60E30A5E8}" name="METROS11" dataDxfId="20" dataCellStyle="Normal 2">
      <calculatedColumnFormula>IF(COUNTIF($BQ$4:$BQ$35,Table1[[#This Row],[Full_Name]])=1,$N$83,IF(COUNTIF($BQ$37:$BQ$63,Table1[[#This Row],[Full_Name]])=1,$O$83,IF(COUNTIF($BQ$65:$BQ$93,Table1[[#This Row],[Full_Name]])=1,$P$83,"ERROR")))</calculatedColumnFormula>
    </tableColumn>
    <tableColumn id="15" xr3:uid="{EC05C83A-8880-482B-809C-96F5E21C4AB3}" name="METROS12" dataDxfId="19" dataCellStyle="Percent">
      <calculatedColumnFormula>IF(COUNTIF($BQ$4:$BQ$35,Table1[[#This Row],[Full_Name]])=1,$N$84,IF(COUNTIF($BQ$37:$BQ$63,Table1[[#This Row],[Full_Name]])=1,$O$84,IF(COUNTIF($BQ$65:$BQ$93,Table1[[#This Row],[Full_Name]])=1,$P$84,"ERROR")))</calculatedColumnFormula>
    </tableColumn>
    <tableColumn id="13" xr3:uid="{95C8A645-BF17-4E0F-B07C-4B92CCF16C91}" name="METROS13" dataDxfId="18" dataCellStyle="Percent">
      <calculatedColumnFormula>IF(COUNTIF($BQ$4:$BQ$35,Table1[[#This Row],[Full_Name]])=1,$N$85,IF(COUNTIF($BQ$37:$BQ$63,Table1[[#This Row],[Full_Name]])=1,$O$85,IF(COUNTIF($BQ$65:$BQ$93,Table1[[#This Row],[Full_Name]])=1,$P$85,"ERROR")))</calculatedColumnFormula>
    </tableColumn>
    <tableColumn id="17" xr3:uid="{583F62FE-2F3C-48B3-B448-6D3CBD9B3A54}" name="METROS14" dataDxfId="17" dataCellStyle="Percent">
      <calculatedColumnFormula>IF(COUNTIF($BQ$4:$BQ$35,Table1[[#This Row],[Full_Name]])=1,$N$86,IF(COUNTIF($BQ$37:$BQ$63,Table1[[#This Row],[Full_Name]])=1,$O$86,IF(COUNTIF($BQ$65:$BQ$93,Table1[[#This Row],[Full_Name]])=1,$P$86,"ERROR")))</calculatedColumnFormula>
    </tableColumn>
    <tableColumn id="16" xr3:uid="{88977207-053F-44FE-8215-BC7DCC9C8EB4}" name="METROS15" dataDxfId="16" dataCellStyle="Percent">
      <calculatedColumnFormula>IF(COUNTIF($BQ$4:$BQ$35,Table1[[#This Row],[Full_Name]])=1,$N$87,IF(COUNTIF($BQ$37:$BQ$63,Table1[[#This Row],[Full_Name]])=1,$O$87,IF(COUNTIF($BQ$65:$BQ$93,Table1[[#This Row],[Full_Name]])=1,$P$87,"ERROR")))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0ED474-B24F-452A-8B49-37424F6C7C4A}" name="Table2" displayName="Table2" ref="X4:X11" totalsRowShown="0" headerRowDxfId="15" dataDxfId="14" headerRowCellStyle="Normal 2" dataCellStyle="Normal 2">
  <autoFilter ref="X4:X11" xr:uid="{530ED474-B24F-452A-8B49-37424F6C7C4A}"/>
  <tableColumns count="1">
    <tableColumn id="1" xr3:uid="{E0F81938-828D-47EE-A03F-5C9D66D912A2}" name="Excepcion E" dataDxfId="13" dataCellStyle="Normal 2">
      <calculatedColumnFormula>_xlfn.TEXTJOIN(,TRUE,Table1[[#This Row],[Nombre]],Table1[[#This Row],[Ruedas]])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2.bin"/><Relationship Id="rId6" Type="http://schemas.openxmlformats.org/officeDocument/2006/relationships/comments" Target="../comments1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21251-0C02-4CB4-B53B-42EF4ED7E01E}">
  <sheetPr>
    <tabColor rgb="FFFFC000"/>
  </sheetPr>
  <dimension ref="A1:H41"/>
  <sheetViews>
    <sheetView showGridLines="0" workbookViewId="0">
      <selection activeCell="C18" sqref="C18"/>
    </sheetView>
  </sheetViews>
  <sheetFormatPr defaultRowHeight="14.4" x14ac:dyDescent="0.3"/>
  <cols>
    <col min="2" max="2" width="17.33203125" bestFit="1" customWidth="1"/>
    <col min="3" max="3" width="30.21875" bestFit="1" customWidth="1"/>
    <col min="4" max="4" width="25.21875" bestFit="1" customWidth="1"/>
    <col min="5" max="5" width="23.88671875" bestFit="1" customWidth="1"/>
    <col min="6" max="6" width="7.5546875" bestFit="1" customWidth="1"/>
    <col min="7" max="7" width="12.21875" customWidth="1"/>
  </cols>
  <sheetData>
    <row r="1" spans="1:8" ht="15.6" thickBot="1" x14ac:dyDescent="0.35">
      <c r="A1" s="21"/>
      <c r="B1" s="17" t="s">
        <v>0</v>
      </c>
      <c r="C1" s="17" t="s">
        <v>1</v>
      </c>
      <c r="D1" s="17" t="s">
        <v>2</v>
      </c>
      <c r="E1" s="17" t="s">
        <v>3</v>
      </c>
      <c r="F1" s="60" t="s">
        <v>135</v>
      </c>
      <c r="G1" s="66" t="s">
        <v>137</v>
      </c>
      <c r="H1" s="67" t="s">
        <v>408</v>
      </c>
    </row>
    <row r="2" spans="1:8" x14ac:dyDescent="0.3">
      <c r="A2" s="21"/>
      <c r="B2" s="32"/>
      <c r="C2" s="28"/>
      <c r="D2" s="28" t="s">
        <v>356</v>
      </c>
      <c r="E2" s="33" t="s">
        <v>357</v>
      </c>
      <c r="F2" s="247" t="s">
        <v>4</v>
      </c>
      <c r="G2" s="58">
        <v>300</v>
      </c>
      <c r="H2" s="45">
        <v>40</v>
      </c>
    </row>
    <row r="3" spans="1:8" x14ac:dyDescent="0.3">
      <c r="A3" s="21"/>
      <c r="B3" s="25"/>
      <c r="C3" s="24"/>
      <c r="D3" s="24" t="s">
        <v>372</v>
      </c>
      <c r="E3" s="16" t="s">
        <v>373</v>
      </c>
      <c r="F3" s="247"/>
      <c r="G3" s="58">
        <v>293.9824446750203</v>
      </c>
      <c r="H3" s="45">
        <v>39</v>
      </c>
    </row>
    <row r="4" spans="1:8" x14ac:dyDescent="0.3">
      <c r="A4" s="21"/>
      <c r="B4" s="25" t="s">
        <v>344</v>
      </c>
      <c r="C4" s="24"/>
      <c r="D4" s="24"/>
      <c r="E4" s="16"/>
      <c r="F4" s="247"/>
      <c r="G4" s="58">
        <v>285.40403195971766</v>
      </c>
      <c r="H4" s="45">
        <v>38</v>
      </c>
    </row>
    <row r="5" spans="1:8" ht="15" thickBot="1" x14ac:dyDescent="0.35">
      <c r="A5" s="21"/>
      <c r="B5" s="31"/>
      <c r="C5" s="26"/>
      <c r="D5" s="26" t="s">
        <v>406</v>
      </c>
      <c r="E5" s="27" t="s">
        <v>407</v>
      </c>
      <c r="F5" s="248"/>
      <c r="G5" s="59">
        <v>252.40011512123041</v>
      </c>
      <c r="H5" s="42">
        <v>37</v>
      </c>
    </row>
    <row r="6" spans="1:8" x14ac:dyDescent="0.3">
      <c r="A6" s="21"/>
      <c r="B6" s="35"/>
      <c r="C6" s="22" t="s">
        <v>405</v>
      </c>
      <c r="D6" s="22"/>
      <c r="E6" s="23" t="s">
        <v>404</v>
      </c>
      <c r="F6" s="249" t="s">
        <v>5</v>
      </c>
      <c r="G6" s="58">
        <v>219.39619828274323</v>
      </c>
      <c r="H6" s="45">
        <v>36</v>
      </c>
    </row>
    <row r="7" spans="1:8" x14ac:dyDescent="0.3">
      <c r="A7" s="21"/>
      <c r="B7" s="25"/>
      <c r="C7" s="24" t="s">
        <v>358</v>
      </c>
      <c r="D7" s="24"/>
      <c r="E7" s="16" t="s">
        <v>403</v>
      </c>
      <c r="F7" s="250"/>
      <c r="G7" s="64">
        <v>210.81778556744052</v>
      </c>
      <c r="H7" s="45">
        <v>35</v>
      </c>
    </row>
    <row r="8" spans="1:8" x14ac:dyDescent="0.3">
      <c r="A8" s="21"/>
      <c r="B8" s="25"/>
      <c r="C8" s="24"/>
      <c r="D8" s="24" t="s">
        <v>401</v>
      </c>
      <c r="E8" s="16" t="s">
        <v>402</v>
      </c>
      <c r="F8" s="250"/>
      <c r="G8" s="58">
        <v>207.22485999515357</v>
      </c>
      <c r="H8" s="45">
        <v>34</v>
      </c>
    </row>
    <row r="9" spans="1:8" x14ac:dyDescent="0.3">
      <c r="A9" s="21"/>
      <c r="B9" s="25"/>
      <c r="C9" s="24"/>
      <c r="D9" s="24" t="s">
        <v>423</v>
      </c>
      <c r="E9" s="16"/>
      <c r="F9" s="250"/>
      <c r="G9" s="58">
        <v>203.63193442286661</v>
      </c>
      <c r="H9" s="45">
        <v>33</v>
      </c>
    </row>
    <row r="10" spans="1:8" x14ac:dyDescent="0.3">
      <c r="A10" s="21"/>
      <c r="B10" s="36"/>
      <c r="C10" s="34" t="s">
        <v>359</v>
      </c>
      <c r="D10" s="34" t="s">
        <v>400</v>
      </c>
      <c r="E10" s="16"/>
      <c r="F10" s="250"/>
      <c r="G10" s="58">
        <v>199.11876792913182</v>
      </c>
      <c r="H10" s="45">
        <v>32</v>
      </c>
    </row>
    <row r="11" spans="1:8" x14ac:dyDescent="0.3">
      <c r="A11" s="21"/>
      <c r="B11" s="25" t="s">
        <v>346</v>
      </c>
      <c r="C11" s="24"/>
      <c r="D11" s="24"/>
      <c r="E11" s="16"/>
      <c r="F11" s="250"/>
      <c r="G11" s="58">
        <v>192.68495839265481</v>
      </c>
      <c r="H11" s="45">
        <v>31</v>
      </c>
    </row>
    <row r="12" spans="1:8" ht="15" thickBot="1" x14ac:dyDescent="0.35">
      <c r="A12" s="21"/>
      <c r="B12" s="29"/>
      <c r="C12" s="30" t="s">
        <v>360</v>
      </c>
      <c r="D12" s="30"/>
      <c r="E12" s="37"/>
      <c r="F12" s="251"/>
      <c r="G12" s="59">
        <v>167.93202076378941</v>
      </c>
      <c r="H12" s="42">
        <v>30</v>
      </c>
    </row>
    <row r="13" spans="1:8" x14ac:dyDescent="0.3">
      <c r="A13" s="21"/>
      <c r="B13" s="32" t="s">
        <v>345</v>
      </c>
      <c r="C13" s="28"/>
      <c r="D13" s="28"/>
      <c r="E13" s="33" t="s">
        <v>399</v>
      </c>
      <c r="F13" s="250" t="s">
        <v>6</v>
      </c>
      <c r="G13" s="58">
        <v>143.17908313492399</v>
      </c>
      <c r="H13" s="45">
        <v>29</v>
      </c>
    </row>
    <row r="14" spans="1:8" x14ac:dyDescent="0.3">
      <c r="A14" s="21"/>
      <c r="B14" s="25" t="s">
        <v>347</v>
      </c>
      <c r="C14" s="24"/>
      <c r="D14" s="24" t="s">
        <v>393</v>
      </c>
      <c r="E14" s="16"/>
      <c r="F14" s="250"/>
      <c r="G14" s="58">
        <v>136.745273598447</v>
      </c>
      <c r="H14" s="45">
        <v>28</v>
      </c>
    </row>
    <row r="15" spans="1:8" x14ac:dyDescent="0.3">
      <c r="A15" s="21"/>
      <c r="B15" s="25"/>
      <c r="C15" s="24" t="s">
        <v>374</v>
      </c>
      <c r="D15" s="24" t="s">
        <v>394</v>
      </c>
      <c r="E15" s="16"/>
      <c r="F15" s="250"/>
      <c r="G15" s="64">
        <v>132.23210710471218</v>
      </c>
      <c r="H15" s="45">
        <v>27</v>
      </c>
    </row>
    <row r="16" spans="1:8" x14ac:dyDescent="0.3">
      <c r="A16" s="21"/>
      <c r="B16" s="25"/>
      <c r="C16" s="24"/>
      <c r="D16" s="24"/>
      <c r="E16" s="16"/>
      <c r="F16" s="250"/>
      <c r="G16" s="58">
        <v>129.87226031970229</v>
      </c>
      <c r="H16" s="45">
        <v>26</v>
      </c>
    </row>
    <row r="17" spans="1:8" x14ac:dyDescent="0.3">
      <c r="A17" s="21"/>
      <c r="B17" s="25"/>
      <c r="C17" s="24"/>
      <c r="D17" s="24" t="s">
        <v>361</v>
      </c>
      <c r="E17" s="16"/>
      <c r="F17" s="250"/>
      <c r="G17" s="58">
        <v>127.51241353469241</v>
      </c>
      <c r="H17" s="45">
        <v>25</v>
      </c>
    </row>
    <row r="18" spans="1:8" x14ac:dyDescent="0.3">
      <c r="A18" s="21"/>
      <c r="B18" s="25"/>
      <c r="C18" s="24" t="s">
        <v>371</v>
      </c>
      <c r="D18" s="24" t="s">
        <v>397</v>
      </c>
      <c r="E18" s="16"/>
      <c r="F18" s="250"/>
      <c r="G18" s="58">
        <v>124.71791586735809</v>
      </c>
      <c r="H18" s="45">
        <v>24</v>
      </c>
    </row>
    <row r="19" spans="1:8" x14ac:dyDescent="0.3">
      <c r="A19" s="21"/>
      <c r="B19" s="25"/>
      <c r="C19" s="24" t="s">
        <v>362</v>
      </c>
      <c r="D19" s="24"/>
      <c r="E19" s="16" t="s">
        <v>398</v>
      </c>
      <c r="F19" s="250"/>
      <c r="G19" s="58">
        <v>121.2076752611199</v>
      </c>
      <c r="H19" s="45">
        <v>23</v>
      </c>
    </row>
    <row r="20" spans="1:8" x14ac:dyDescent="0.3">
      <c r="A20" s="21"/>
      <c r="B20" s="25" t="s">
        <v>348</v>
      </c>
      <c r="C20" s="24" t="s">
        <v>363</v>
      </c>
      <c r="D20" s="24"/>
      <c r="E20" s="16"/>
      <c r="F20" s="250"/>
      <c r="G20" s="58">
        <v>116.20360117719335</v>
      </c>
      <c r="H20" s="45">
        <v>22</v>
      </c>
    </row>
    <row r="21" spans="1:8" ht="15" thickBot="1" x14ac:dyDescent="0.35">
      <c r="A21" s="21"/>
      <c r="B21" s="31" t="s">
        <v>349</v>
      </c>
      <c r="C21" s="26"/>
      <c r="D21" s="26"/>
      <c r="E21" s="27"/>
      <c r="F21" s="251"/>
      <c r="G21" s="58">
        <v>96.95131635474246</v>
      </c>
      <c r="H21" s="45">
        <v>21</v>
      </c>
    </row>
    <row r="22" spans="1:8" x14ac:dyDescent="0.3">
      <c r="A22" s="21"/>
      <c r="B22" s="35"/>
      <c r="C22" s="22" t="s">
        <v>391</v>
      </c>
      <c r="D22" s="22"/>
      <c r="E22" s="23"/>
      <c r="F22" s="252" t="s">
        <v>7</v>
      </c>
      <c r="G22" s="63">
        <v>77.699031532291599</v>
      </c>
      <c r="H22" s="61">
        <v>20</v>
      </c>
    </row>
    <row r="23" spans="1:8" x14ac:dyDescent="0.3">
      <c r="A23" s="21"/>
      <c r="B23" s="25" t="s">
        <v>350</v>
      </c>
      <c r="C23" s="24"/>
      <c r="D23" s="24"/>
      <c r="E23" s="16" t="s">
        <v>392</v>
      </c>
      <c r="F23" s="253"/>
      <c r="G23" s="64">
        <v>72.694957448365031</v>
      </c>
      <c r="H23" s="44">
        <v>19</v>
      </c>
    </row>
    <row r="24" spans="1:8" x14ac:dyDescent="0.3">
      <c r="A24" s="21"/>
      <c r="B24" s="25"/>
      <c r="C24" s="24"/>
      <c r="D24" s="24" t="s">
        <v>424</v>
      </c>
      <c r="E24" s="16"/>
      <c r="F24" s="253"/>
      <c r="G24" s="64">
        <v>69.184716842126861</v>
      </c>
      <c r="H24" s="44">
        <v>18</v>
      </c>
    </row>
    <row r="25" spans="1:8" x14ac:dyDescent="0.3">
      <c r="A25" s="21"/>
      <c r="B25" s="25" t="s">
        <v>351</v>
      </c>
      <c r="C25" s="24" t="s">
        <v>390</v>
      </c>
      <c r="D25" s="24"/>
      <c r="E25" s="16"/>
      <c r="F25" s="253"/>
      <c r="G25" s="64">
        <v>66.390219174792549</v>
      </c>
      <c r="H25" s="44">
        <v>17</v>
      </c>
    </row>
    <row r="26" spans="1:8" x14ac:dyDescent="0.3">
      <c r="A26" s="21"/>
      <c r="B26" s="25"/>
      <c r="C26" s="24"/>
      <c r="D26" s="24" t="s">
        <v>395</v>
      </c>
      <c r="E26" s="16"/>
      <c r="F26" s="253"/>
      <c r="G26" s="64">
        <v>64.030372389782642</v>
      </c>
      <c r="H26" s="44">
        <v>16</v>
      </c>
    </row>
    <row r="27" spans="1:8" x14ac:dyDescent="0.3">
      <c r="A27" s="21"/>
      <c r="B27" s="25" t="s">
        <v>352</v>
      </c>
      <c r="C27" s="24"/>
      <c r="D27" s="24"/>
      <c r="E27" s="16" t="s">
        <v>396</v>
      </c>
      <c r="F27" s="253"/>
      <c r="G27" s="64">
        <v>61.967593144797341</v>
      </c>
      <c r="H27" s="44">
        <v>15</v>
      </c>
    </row>
    <row r="28" spans="1:8" x14ac:dyDescent="0.3">
      <c r="A28" s="21"/>
      <c r="B28" s="25"/>
      <c r="C28" s="24" t="s">
        <v>364</v>
      </c>
      <c r="D28" s="24"/>
      <c r="E28" s="16" t="s">
        <v>365</v>
      </c>
      <c r="F28" s="253"/>
      <c r="G28" s="64">
        <v>59.46027842605578</v>
      </c>
      <c r="H28" s="44">
        <v>14</v>
      </c>
    </row>
    <row r="29" spans="1:8" x14ac:dyDescent="0.3">
      <c r="A29" s="21"/>
      <c r="B29" s="25"/>
      <c r="C29" s="24" t="s">
        <v>375</v>
      </c>
      <c r="D29" s="24" t="s">
        <v>376</v>
      </c>
      <c r="E29" s="16"/>
      <c r="F29" s="253"/>
      <c r="G29" s="64">
        <v>56.952963707314225</v>
      </c>
      <c r="H29" s="44">
        <v>13</v>
      </c>
    </row>
    <row r="30" spans="1:8" x14ac:dyDescent="0.3">
      <c r="A30" s="21"/>
      <c r="B30" s="25"/>
      <c r="C30" s="24" t="s">
        <v>377</v>
      </c>
      <c r="D30" s="24"/>
      <c r="E30" s="16"/>
      <c r="F30" s="253"/>
      <c r="G30" s="64">
        <v>53.37862507593811</v>
      </c>
      <c r="H30" s="44">
        <v>12</v>
      </c>
    </row>
    <row r="31" spans="1:8" ht="15" thickBot="1" x14ac:dyDescent="0.35">
      <c r="A31" s="21"/>
      <c r="B31" s="29" t="s">
        <v>353</v>
      </c>
      <c r="C31" s="30" t="s">
        <v>389</v>
      </c>
      <c r="D31" s="30"/>
      <c r="E31" s="37"/>
      <c r="F31" s="254"/>
      <c r="G31" s="65">
        <v>39.626993059901778</v>
      </c>
      <c r="H31" s="62">
        <v>11</v>
      </c>
    </row>
    <row r="32" spans="1:8" x14ac:dyDescent="0.3">
      <c r="A32" s="21"/>
      <c r="B32" s="32" t="s">
        <v>354</v>
      </c>
      <c r="C32" s="28" t="s">
        <v>366</v>
      </c>
      <c r="D32" s="28"/>
      <c r="E32" s="33"/>
      <c r="F32" s="249" t="s">
        <v>8</v>
      </c>
      <c r="G32" s="58">
        <v>25.875361043865439</v>
      </c>
      <c r="H32" s="45">
        <v>10</v>
      </c>
    </row>
    <row r="33" spans="1:8" x14ac:dyDescent="0.3">
      <c r="A33" s="21"/>
      <c r="B33" s="25"/>
      <c r="C33" s="24" t="s">
        <v>368</v>
      </c>
      <c r="D33" s="24"/>
      <c r="E33" s="16"/>
      <c r="F33" s="250"/>
      <c r="G33" s="58">
        <v>22.301022412489324</v>
      </c>
      <c r="H33" s="45">
        <v>9</v>
      </c>
    </row>
    <row r="34" spans="1:8" x14ac:dyDescent="0.3">
      <c r="A34" s="21"/>
      <c r="B34" s="25" t="s">
        <v>355</v>
      </c>
      <c r="C34" s="24"/>
      <c r="D34" s="24"/>
      <c r="E34" s="16"/>
      <c r="F34" s="250"/>
      <c r="G34" s="58">
        <v>19.79370769374777</v>
      </c>
      <c r="H34" s="45">
        <v>8</v>
      </c>
    </row>
    <row r="35" spans="1:8" x14ac:dyDescent="0.3">
      <c r="A35" s="21"/>
      <c r="B35" s="25" t="s">
        <v>384</v>
      </c>
      <c r="C35" s="24" t="s">
        <v>367</v>
      </c>
      <c r="D35" s="24"/>
      <c r="E35" s="16" t="s">
        <v>369</v>
      </c>
      <c r="F35" s="250"/>
      <c r="G35" s="58">
        <v>17.797637931366125</v>
      </c>
      <c r="H35" s="45">
        <v>7</v>
      </c>
    </row>
    <row r="36" spans="1:8" x14ac:dyDescent="0.3">
      <c r="A36" s="21"/>
      <c r="B36" s="25"/>
      <c r="C36" s="24" t="s">
        <v>388</v>
      </c>
      <c r="D36" s="24"/>
      <c r="E36" s="16"/>
      <c r="F36" s="250"/>
      <c r="G36" s="58">
        <v>16.112033084930466</v>
      </c>
      <c r="H36" s="45">
        <v>6</v>
      </c>
    </row>
    <row r="37" spans="1:8" x14ac:dyDescent="0.3">
      <c r="A37" s="21"/>
      <c r="B37" s="25" t="s">
        <v>385</v>
      </c>
      <c r="C37" s="47" t="s">
        <v>378</v>
      </c>
      <c r="D37" s="24"/>
      <c r="E37" s="16"/>
      <c r="F37" s="250"/>
      <c r="G37" s="58">
        <v>14.638619338512395</v>
      </c>
      <c r="H37" s="45">
        <v>5</v>
      </c>
    </row>
    <row r="38" spans="1:8" x14ac:dyDescent="0.3">
      <c r="A38" s="21"/>
      <c r="B38" s="25" t="s">
        <v>386</v>
      </c>
      <c r="C38" s="24" t="s">
        <v>370</v>
      </c>
      <c r="D38" s="24"/>
      <c r="E38" s="16"/>
      <c r="F38" s="250"/>
      <c r="G38" s="58">
        <v>13.321067362414734</v>
      </c>
      <c r="H38" s="45">
        <v>4</v>
      </c>
    </row>
    <row r="39" spans="1:8" x14ac:dyDescent="0.3">
      <c r="A39" s="21"/>
      <c r="B39" s="46"/>
      <c r="C39" s="47" t="s">
        <v>379</v>
      </c>
      <c r="D39" s="47"/>
      <c r="E39" s="48" t="s">
        <v>380</v>
      </c>
      <c r="F39" s="250"/>
      <c r="G39" s="58">
        <v>12.123729027829103</v>
      </c>
      <c r="H39" s="45">
        <v>3</v>
      </c>
    </row>
    <row r="40" spans="1:8" x14ac:dyDescent="0.3">
      <c r="A40" s="21"/>
      <c r="B40" s="46" t="s">
        <v>387</v>
      </c>
      <c r="C40" s="47" t="s">
        <v>382</v>
      </c>
      <c r="D40" s="47"/>
      <c r="E40" s="48"/>
      <c r="F40" s="250"/>
      <c r="G40" s="58">
        <v>11.022445762781949</v>
      </c>
      <c r="H40" s="45">
        <v>2</v>
      </c>
    </row>
    <row r="41" spans="1:8" ht="15" thickBot="1" x14ac:dyDescent="0.35">
      <c r="A41" s="21"/>
      <c r="B41" s="49" t="s">
        <v>383</v>
      </c>
      <c r="C41" s="50" t="s">
        <v>381</v>
      </c>
      <c r="D41" s="50"/>
      <c r="E41" s="51"/>
      <c r="F41" s="251"/>
      <c r="G41" s="59">
        <v>10</v>
      </c>
      <c r="H41" s="42">
        <v>1</v>
      </c>
    </row>
  </sheetData>
  <sheetProtection algorithmName="SHA-512" hashValue="O6VoMTFjtYdH7b2xUjvNdHOkpBSiWdFOxmSzn1TRnO2sxo6Hxm/3pbq10YH5njSUGe5oCt1xk27JG0P+5J/iDg==" saltValue="wq5EyOTomWZHfovH8KhIpg==" spinCount="100000" sheet="1" objects="1" scenarios="1"/>
  <mergeCells count="5">
    <mergeCell ref="F2:F5"/>
    <mergeCell ref="F6:F12"/>
    <mergeCell ref="F13:F21"/>
    <mergeCell ref="F22:F31"/>
    <mergeCell ref="F32:F41"/>
  </mergeCells>
  <pageMargins left="0.7" right="0.7" top="0.75" bottom="0.75" header="0.3" footer="0.3"/>
  <customProperties>
    <customPr name="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674EB-069D-48B0-8865-244475E4A21E}">
  <sheetPr>
    <tabColor rgb="FFFFC000"/>
    <outlinePr summaryBelow="0" summaryRight="0"/>
  </sheetPr>
  <dimension ref="A1:GD1019"/>
  <sheetViews>
    <sheetView showGridLines="0" showOutlineSymbols="0" showWhiteSpace="0" zoomScale="70" zoomScaleNormal="70" workbookViewId="0">
      <selection activeCell="E17" sqref="E17"/>
    </sheetView>
  </sheetViews>
  <sheetFormatPr defaultColWidth="12.6640625" defaultRowHeight="24.6" customHeight="1" x14ac:dyDescent="0.3"/>
  <cols>
    <col min="1" max="1" width="3.88671875" style="75" customWidth="1"/>
    <col min="2" max="2" width="15.5546875" style="75" bestFit="1" customWidth="1"/>
    <col min="3" max="3" width="20" style="75" bestFit="1" customWidth="1"/>
    <col min="4" max="4" width="19.109375" style="75" bestFit="1" customWidth="1"/>
    <col min="5" max="5" width="24.109375" style="75" bestFit="1" customWidth="1"/>
    <col min="6" max="6" width="12.33203125" style="75" bestFit="1" customWidth="1"/>
    <col min="7" max="7" width="3.5546875" style="75" customWidth="1"/>
    <col min="8" max="8" width="4.21875" style="75" customWidth="1"/>
    <col min="9" max="9" width="5.77734375" style="75" hidden="1" customWidth="1"/>
    <col min="10" max="10" width="13.21875" style="75" customWidth="1"/>
    <col min="11" max="11" width="7.109375" style="74" customWidth="1"/>
    <col min="12" max="12" width="42.21875" style="75" customWidth="1"/>
    <col min="13" max="13" width="6.6640625" style="75" hidden="1" customWidth="1"/>
    <col min="14" max="14" width="7.77734375" style="75" customWidth="1"/>
    <col min="15" max="15" width="6.88671875" style="75" bestFit="1" customWidth="1"/>
    <col min="16" max="16" width="7.5546875" style="75" bestFit="1" customWidth="1"/>
    <col min="17" max="18" width="6.88671875" style="75" bestFit="1" customWidth="1"/>
    <col min="19" max="22" width="6.88671875" style="198" bestFit="1" customWidth="1"/>
    <col min="23" max="23" width="3.21875" style="198" customWidth="1"/>
    <col min="24" max="24" width="25.33203125" style="75" bestFit="1" customWidth="1"/>
    <col min="25" max="25" width="3.21875" style="75" customWidth="1"/>
    <col min="26" max="26" width="13.33203125" style="75" bestFit="1" customWidth="1"/>
    <col min="27" max="27" width="11.88671875" style="75" bestFit="1" customWidth="1"/>
    <col min="28" max="52" width="12.21875" style="75" customWidth="1"/>
    <col min="53" max="66" width="13.44140625" style="75" customWidth="1"/>
    <col min="67" max="67" width="12.6640625" style="75" customWidth="1"/>
    <col min="68" max="68" width="22.33203125" style="75" bestFit="1" customWidth="1"/>
    <col min="69" max="70" width="20.77734375" style="75" bestFit="1" customWidth="1"/>
    <col min="71" max="16384" width="12.6640625" style="75"/>
  </cols>
  <sheetData>
    <row r="1" spans="1:186" ht="15.6" thickBot="1" x14ac:dyDescent="0.35">
      <c r="A1" s="21"/>
      <c r="B1" s="17" t="s">
        <v>0</v>
      </c>
      <c r="C1" s="17" t="s">
        <v>1</v>
      </c>
      <c r="D1" s="17" t="s">
        <v>2</v>
      </c>
      <c r="E1" s="17" t="s">
        <v>3</v>
      </c>
      <c r="F1" s="71" t="s">
        <v>202</v>
      </c>
      <c r="G1" s="72"/>
      <c r="H1" s="73"/>
      <c r="I1" s="73"/>
      <c r="J1" s="21" t="s">
        <v>137</v>
      </c>
      <c r="AB1" s="75">
        <v>1</v>
      </c>
      <c r="AC1" s="75">
        <v>2</v>
      </c>
      <c r="AD1" s="75">
        <v>3</v>
      </c>
      <c r="AE1" s="75">
        <v>4</v>
      </c>
      <c r="AF1" s="75">
        <v>5</v>
      </c>
      <c r="AG1" s="75">
        <v>6</v>
      </c>
      <c r="AH1" s="75">
        <v>7</v>
      </c>
      <c r="AI1" s="75">
        <v>8</v>
      </c>
      <c r="AJ1" s="75">
        <v>9</v>
      </c>
      <c r="AK1" s="75">
        <v>10</v>
      </c>
      <c r="AL1" s="75">
        <v>11</v>
      </c>
      <c r="AM1" s="75">
        <v>12</v>
      </c>
      <c r="AN1" s="75">
        <v>13</v>
      </c>
      <c r="AO1" s="75">
        <v>14</v>
      </c>
      <c r="AP1" s="75">
        <v>15</v>
      </c>
      <c r="AQ1" s="75">
        <v>16</v>
      </c>
      <c r="AR1" s="75">
        <v>17</v>
      </c>
      <c r="AS1" s="75">
        <v>18</v>
      </c>
      <c r="AT1" s="75">
        <v>19</v>
      </c>
      <c r="AU1" s="75">
        <v>20</v>
      </c>
      <c r="AV1" s="75">
        <v>21</v>
      </c>
      <c r="AW1" s="75">
        <v>22</v>
      </c>
      <c r="AX1" s="75">
        <v>23</v>
      </c>
      <c r="AY1" s="75">
        <v>24</v>
      </c>
      <c r="AZ1" s="75">
        <v>25</v>
      </c>
      <c r="BA1" s="75">
        <v>26</v>
      </c>
      <c r="BB1" s="75">
        <v>27</v>
      </c>
      <c r="BC1" s="75">
        <v>28</v>
      </c>
      <c r="BD1" s="75">
        <v>29</v>
      </c>
      <c r="BE1" s="75">
        <v>30</v>
      </c>
      <c r="BF1" s="75">
        <v>31</v>
      </c>
      <c r="BG1" s="75">
        <v>32</v>
      </c>
      <c r="BH1" s="75">
        <v>33</v>
      </c>
      <c r="BI1" s="75">
        <v>34</v>
      </c>
      <c r="BJ1" s="75">
        <v>35</v>
      </c>
      <c r="BK1" s="75">
        <v>36</v>
      </c>
      <c r="BL1" s="75">
        <v>37</v>
      </c>
      <c r="BM1" s="75">
        <v>38</v>
      </c>
      <c r="BN1" s="75">
        <v>39</v>
      </c>
      <c r="BP1" s="287" t="s">
        <v>14</v>
      </c>
      <c r="BQ1" s="289" t="s">
        <v>12</v>
      </c>
      <c r="BR1" s="291" t="s">
        <v>13</v>
      </c>
    </row>
    <row r="2" spans="1:186" ht="15" customHeight="1" x14ac:dyDescent="0.3">
      <c r="A2" s="21"/>
      <c r="B2" s="35"/>
      <c r="C2" s="22"/>
      <c r="D2" s="22" t="s">
        <v>68</v>
      </c>
      <c r="E2" s="23" t="s">
        <v>67</v>
      </c>
      <c r="F2" s="247" t="s">
        <v>4</v>
      </c>
      <c r="G2" s="76" t="str">
        <f>G3</f>
        <v>A</v>
      </c>
      <c r="H2" s="73">
        <v>40</v>
      </c>
      <c r="I2" s="77">
        <f t="shared" ref="I2:I41" si="0">VLOOKUP(G2,$L$37:$N$41,3,FALSE)</f>
        <v>15.866628292923195</v>
      </c>
      <c r="J2" s="78">
        <v>300</v>
      </c>
      <c r="K2" s="79">
        <f>J2-J3</f>
        <v>6.0175553249796963</v>
      </c>
      <c r="AG2" s="75" t="s">
        <v>249</v>
      </c>
      <c r="AH2" s="75" t="s">
        <v>250</v>
      </c>
      <c r="AI2" s="75" t="s">
        <v>251</v>
      </c>
      <c r="AJ2" s="75" t="s">
        <v>252</v>
      </c>
      <c r="AK2" s="75" t="s">
        <v>253</v>
      </c>
      <c r="AL2" s="75" t="s">
        <v>254</v>
      </c>
      <c r="AM2" s="75" t="s">
        <v>255</v>
      </c>
      <c r="AN2" s="75" t="s">
        <v>256</v>
      </c>
      <c r="AO2" s="75" t="s">
        <v>257</v>
      </c>
      <c r="AP2" s="75" t="s">
        <v>258</v>
      </c>
      <c r="AQ2" s="75" t="s">
        <v>259</v>
      </c>
      <c r="AR2" s="75" t="s">
        <v>260</v>
      </c>
      <c r="AS2" s="75" t="s">
        <v>261</v>
      </c>
      <c r="AT2" s="75" t="s">
        <v>262</v>
      </c>
      <c r="AU2" s="75" t="s">
        <v>245</v>
      </c>
      <c r="AV2" s="75" t="s">
        <v>246</v>
      </c>
      <c r="AW2" s="75" t="s">
        <v>282</v>
      </c>
      <c r="AX2" s="75" t="s">
        <v>283</v>
      </c>
      <c r="AY2" s="75" t="s">
        <v>247</v>
      </c>
      <c r="AZ2" s="75" t="s">
        <v>248</v>
      </c>
      <c r="BA2" s="75" t="s">
        <v>151</v>
      </c>
      <c r="BB2" s="75" t="s">
        <v>150</v>
      </c>
      <c r="BC2" s="75" t="s">
        <v>263</v>
      </c>
      <c r="BD2" s="75" t="s">
        <v>264</v>
      </c>
      <c r="BE2" s="75" t="s">
        <v>265</v>
      </c>
      <c r="BF2" s="75" t="s">
        <v>266</v>
      </c>
      <c r="BG2" s="75" t="s">
        <v>267</v>
      </c>
      <c r="BH2" s="75" t="s">
        <v>268</v>
      </c>
      <c r="BI2" s="75" t="s">
        <v>269</v>
      </c>
      <c r="BJ2" s="75" t="s">
        <v>270</v>
      </c>
      <c r="BK2" s="75" t="s">
        <v>271</v>
      </c>
      <c r="BL2" s="75" t="s">
        <v>272</v>
      </c>
      <c r="BM2" s="75" t="s">
        <v>273</v>
      </c>
      <c r="BN2" s="75" t="s">
        <v>274</v>
      </c>
      <c r="BP2" s="288"/>
      <c r="BQ2" s="290"/>
      <c r="BR2" s="292"/>
    </row>
    <row r="3" spans="1:186" ht="15" customHeight="1" thickBot="1" x14ac:dyDescent="0.35">
      <c r="A3" s="21"/>
      <c r="B3" s="25"/>
      <c r="C3" s="24"/>
      <c r="D3" s="24" t="s">
        <v>64</v>
      </c>
      <c r="E3" s="16" t="s">
        <v>61</v>
      </c>
      <c r="F3" s="247"/>
      <c r="G3" s="76" t="str">
        <f>G4</f>
        <v>A</v>
      </c>
      <c r="H3" s="73">
        <v>39</v>
      </c>
      <c r="I3" s="77">
        <f t="shared" si="0"/>
        <v>15.866628292923195</v>
      </c>
      <c r="J3" s="78">
        <v>293.9824446750203</v>
      </c>
      <c r="K3" s="79">
        <f t="shared" ref="K3:K40" si="1">J3-J4</f>
        <v>8.5784127153026475</v>
      </c>
      <c r="Q3" s="73"/>
      <c r="R3" s="73"/>
      <c r="AC3" s="75" t="s">
        <v>146</v>
      </c>
      <c r="AD3" s="255" t="s">
        <v>198</v>
      </c>
      <c r="AE3" s="255"/>
      <c r="AF3" s="75" t="s">
        <v>137</v>
      </c>
      <c r="AG3" s="255" t="s">
        <v>190</v>
      </c>
      <c r="AH3" s="255"/>
      <c r="AI3" s="255" t="s">
        <v>233</v>
      </c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 t="s">
        <v>59</v>
      </c>
      <c r="AV3" s="255"/>
      <c r="AW3" s="255" t="s">
        <v>281</v>
      </c>
      <c r="AX3" s="255"/>
      <c r="AY3" s="255" t="s">
        <v>58</v>
      </c>
      <c r="AZ3" s="255"/>
      <c r="BA3" s="255" t="s">
        <v>13</v>
      </c>
      <c r="BB3" s="255"/>
      <c r="BC3" s="255" t="s">
        <v>234</v>
      </c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P3" s="284" t="s">
        <v>284</v>
      </c>
      <c r="BQ3" s="285"/>
      <c r="BR3" s="286"/>
    </row>
    <row r="4" spans="1:186" ht="15" customHeight="1" x14ac:dyDescent="0.3">
      <c r="A4" s="21"/>
      <c r="B4" s="25" t="s">
        <v>95</v>
      </c>
      <c r="C4" s="24"/>
      <c r="D4" s="24"/>
      <c r="E4" s="16"/>
      <c r="F4" s="247"/>
      <c r="G4" s="76" t="str">
        <f>G5</f>
        <v>A</v>
      </c>
      <c r="H4" s="73">
        <v>38</v>
      </c>
      <c r="I4" s="77">
        <f t="shared" si="0"/>
        <v>15.866628292923195</v>
      </c>
      <c r="J4" s="78">
        <v>285.40403195971766</v>
      </c>
      <c r="K4" s="79">
        <f t="shared" si="1"/>
        <v>33.003916838487243</v>
      </c>
      <c r="L4" s="274" t="s">
        <v>180</v>
      </c>
      <c r="M4" s="80"/>
      <c r="N4" s="81" t="s">
        <v>9</v>
      </c>
      <c r="O4" s="81" t="s">
        <v>10</v>
      </c>
      <c r="P4" s="82" t="s">
        <v>11</v>
      </c>
      <c r="Q4" s="81" t="s">
        <v>9</v>
      </c>
      <c r="R4" s="81" t="s">
        <v>10</v>
      </c>
      <c r="S4" s="199" t="s">
        <v>11</v>
      </c>
      <c r="T4" s="206" t="s">
        <v>9</v>
      </c>
      <c r="U4" s="206" t="s">
        <v>10</v>
      </c>
      <c r="V4" s="199" t="s">
        <v>11</v>
      </c>
      <c r="X4" s="75" t="s">
        <v>295</v>
      </c>
      <c r="Z4" s="75" t="s">
        <v>16</v>
      </c>
      <c r="AA4" s="75" t="s">
        <v>17</v>
      </c>
      <c r="AB4" s="75" t="s">
        <v>18</v>
      </c>
      <c r="AC4" s="75" t="s">
        <v>146</v>
      </c>
      <c r="AD4" s="75" t="s">
        <v>199</v>
      </c>
      <c r="AE4" s="75" t="s">
        <v>135</v>
      </c>
      <c r="AF4" s="75" t="s">
        <v>145</v>
      </c>
      <c r="AG4" s="75" t="s">
        <v>140</v>
      </c>
      <c r="AH4" s="75" t="s">
        <v>141</v>
      </c>
      <c r="AI4" s="75" t="s">
        <v>171</v>
      </c>
      <c r="AJ4" s="75" t="s">
        <v>222</v>
      </c>
      <c r="AK4" s="75" t="s">
        <v>223</v>
      </c>
      <c r="AL4" s="75" t="s">
        <v>224</v>
      </c>
      <c r="AM4" s="75" t="s">
        <v>225</v>
      </c>
      <c r="AN4" s="75" t="s">
        <v>226</v>
      </c>
      <c r="AO4" s="75" t="s">
        <v>227</v>
      </c>
      <c r="AP4" s="75" t="s">
        <v>228</v>
      </c>
      <c r="AQ4" s="75" t="s">
        <v>229</v>
      </c>
      <c r="AR4" s="75" t="s">
        <v>230</v>
      </c>
      <c r="AS4" s="75" t="s">
        <v>231</v>
      </c>
      <c r="AT4" s="75" t="s">
        <v>232</v>
      </c>
      <c r="AU4" s="75" t="s">
        <v>155</v>
      </c>
      <c r="AV4" s="75" t="s">
        <v>154</v>
      </c>
      <c r="AW4" s="75" t="s">
        <v>279</v>
      </c>
      <c r="AX4" s="75" t="s">
        <v>280</v>
      </c>
      <c r="AY4" s="75" t="s">
        <v>153</v>
      </c>
      <c r="AZ4" s="75" t="s">
        <v>152</v>
      </c>
      <c r="BA4" s="75" t="s">
        <v>142</v>
      </c>
      <c r="BB4" s="75" t="s">
        <v>143</v>
      </c>
      <c r="BC4" s="75" t="s">
        <v>303</v>
      </c>
      <c r="BD4" s="75" t="s">
        <v>304</v>
      </c>
      <c r="BE4" s="75" t="s">
        <v>235</v>
      </c>
      <c r="BF4" s="75" t="s">
        <v>236</v>
      </c>
      <c r="BG4" s="75" t="s">
        <v>237</v>
      </c>
      <c r="BH4" s="75" t="s">
        <v>238</v>
      </c>
      <c r="BI4" s="75" t="s">
        <v>239</v>
      </c>
      <c r="BJ4" s="75" t="s">
        <v>240</v>
      </c>
      <c r="BK4" s="75" t="s">
        <v>241</v>
      </c>
      <c r="BL4" s="75" t="s">
        <v>242</v>
      </c>
      <c r="BM4" s="75" t="s">
        <v>243</v>
      </c>
      <c r="BN4" s="75" t="s">
        <v>244</v>
      </c>
      <c r="BP4" s="83" t="s">
        <v>112</v>
      </c>
      <c r="BQ4" s="1" t="s">
        <v>112</v>
      </c>
      <c r="BR4" s="84" t="s">
        <v>112</v>
      </c>
    </row>
    <row r="5" spans="1:186" ht="15" customHeight="1" thickBot="1" x14ac:dyDescent="0.35">
      <c r="A5" s="21"/>
      <c r="B5" s="31"/>
      <c r="C5" s="26"/>
      <c r="D5" s="26" t="s">
        <v>87</v>
      </c>
      <c r="E5" s="27" t="s">
        <v>66</v>
      </c>
      <c r="F5" s="248"/>
      <c r="G5" s="85" t="str">
        <f>F2</f>
        <v>A</v>
      </c>
      <c r="H5" s="86">
        <v>37</v>
      </c>
      <c r="I5" s="87">
        <f t="shared" si="0"/>
        <v>15.866628292923195</v>
      </c>
      <c r="J5" s="88">
        <v>252.40011512123041</v>
      </c>
      <c r="K5" s="79">
        <f t="shared" si="1"/>
        <v>33.003916838487186</v>
      </c>
      <c r="L5" s="275"/>
      <c r="M5" s="89"/>
      <c r="N5" s="255" t="s">
        <v>185</v>
      </c>
      <c r="O5" s="255"/>
      <c r="P5" s="276"/>
      <c r="Q5" s="280" t="s">
        <v>336</v>
      </c>
      <c r="R5" s="255"/>
      <c r="S5" s="276"/>
      <c r="T5" s="257" t="s">
        <v>337</v>
      </c>
      <c r="U5" s="258"/>
      <c r="V5" s="259"/>
      <c r="X5" s="75" t="str">
        <f>_xlfn.TEXTJOIN(,TRUE,Table1[[#This Row],[Nombre]],Table1[[#This Row],[Ruedas]])</f>
        <v>Powerslide8</v>
      </c>
      <c r="Z5" s="75" t="s">
        <v>19</v>
      </c>
      <c r="AA5" s="75">
        <v>8</v>
      </c>
      <c r="AB5" s="75" t="str">
        <f>_xlfn.TEXTJOIN(,TRUE,Table1[[#This Row],[Nombre]],Table1[[#This Row],[Ruedas]])</f>
        <v>Powerslide8</v>
      </c>
      <c r="AC5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5" s="75" t="str" cm="1">
        <f t="array" ref="AD5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5" s="75" cm="1">
        <f t="array" ref="AE5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</v>
      </c>
      <c r="AF5" s="75" cm="1">
        <f t="array" ref="AF5">ROUND(INDEX($J$2:$J$41,SUMPRODUCT(($B$2:$E$41=Table1[[#This Row],[Full_Name]])*((ROW($J$2:$J$41)-1)))),2)</f>
        <v>11.02</v>
      </c>
      <c r="AG5" s="92">
        <f>IF(COUNTIF($BQ$4:$BQ$35,Table1[[#This Row],[Full_Name]])=1,$N$74,IF(COUNTIF($BQ$37:$BQ$63,Table1[[#This Row],[Full_Name]])=1,$O$74,IF(COUNTIF($BQ$65:$BQ$93,Table1[[#This Row],[Full_Name]])=1,$P$74,"ERROR")))</f>
        <v>-0.3</v>
      </c>
      <c r="AH5" s="93">
        <f>IF(COUNTIF($BQ$4:$BQ$35,Table1[[#This Row],[Full_Name]])=1,$N$75,IF(COUNTIF($BQ$37:$BQ$63,Table1[[#This Row],[Full_Name]])=1,$O$75,IF(COUNTIF($BQ$65:$BQ$93,Table1[[#This Row],[Full_Name]])=1,$P$75,"ERROR")))</f>
        <v>-0.15</v>
      </c>
      <c r="AI5" s="92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5" s="92">
        <f>IF(COUNTIF($BQ$4:$BQ$35,Table1[[#This Row],[Full_Name]])=1,$N$92,IF(COUNTIF($BQ$37:$BQ$63,Table1[[#This Row],[Full_Name]])=1,$O$92,IF(COUNTIF($BQ$65:$BQ$93,Table1[[#This Row],[Full_Name]])=1,$P$92,"ERROR")))</f>
        <v>0</v>
      </c>
      <c r="AK5" s="92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5" s="92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5" s="92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5" s="92">
        <f>IF(COUNTIF($BQ$4:$BQ$35,Table1[[#This Row],[Full_Name]])=1,$N$96,IF(COUNTIF($BQ$37:$BQ$63,Table1[[#This Row],[Full_Name]])=1,$O$96,IF(COUNTIF($BQ$65:$BQ$93,Table1[[#This Row],[Full_Name]])=1,$P$96,"ERROR")))</f>
        <v>0.09</v>
      </c>
      <c r="AO5" s="92">
        <f>IF(COUNTIF($BQ$4:$BQ$35,Table1[[#This Row],[Full_Name]])=1,$N$97,IF(COUNTIF($BQ$37:$BQ$63,Table1[[#This Row],[Full_Name]])=1,$O$97,IF(COUNTIF($BQ$65:$BQ$93,Table1[[#This Row],[Full_Name]])=1,$P$97,"ERROR")))</f>
        <v>0.09</v>
      </c>
      <c r="AP5" s="92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5" s="92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5" s="92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5" s="92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5" s="92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5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5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5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5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5" s="93">
        <f>IF(COUNTIF($BP$4:$BP$35,Table1[[#This Row],[Full_Name]])=1,$Q$69,IF(COUNTIF($BP$37:$BP$63,Table1[[#This Row],[Full_Name]])=1,$R$69,IF(COUNTIF($BP$65:$BP$93,Table1[[#This Row],[Full_Name]])=1,$S$69,"ERROR")))</f>
        <v>-0.05</v>
      </c>
      <c r="AZ5" s="93">
        <f>IF(COUNTIF($BP$4:$BP$35,Table1[[#This Row],[Full_Name]])=1,$T$69,IF(COUNTIF($BP$37:$BP$63,Table1[[#This Row],[Full_Name]])=1,$U$69,IF(COUNTIF($BP$65:$BP$93,Table1[[#This Row],[Full_Name]])=1,$V$69,"ERROR")))</f>
        <v>-0.1</v>
      </c>
      <c r="BA5" s="93">
        <f>IF(COUNTIF($BR$4:$BR$35,Table1[[#This Row],[Full_Name]])=1,$N$72,IF(COUNTIF($BR$37:$BR$63,Table1[[#This Row],[Full_Name]])=1,$O$72,IF(COUNTIF($BR$65:$BR$93,Table1[[#This Row],[Full_Name]])=1,$P$72,"ERROR")))</f>
        <v>-0.18</v>
      </c>
      <c r="BB5" s="93">
        <f>IF(COUNTIF($BR$4:$BR$35,Table1[[#This Row],[Full_Name]])=1,$T$72,IF(COUNTIF($BR$37:$BR$63,Table1[[#This Row],[Full_Name]])=1,$U$72,IF(COUNTIF($BR$65:$BR$93,Table1[[#This Row],[Full_Name]])=1,$V$72,"ERROR")))</f>
        <v>0.06</v>
      </c>
      <c r="BC5" s="92">
        <f>IF(COUNTIF($BQ$4:$BQ$35,Table1[[#This Row],[Full_Name]])=1,$N$76,IF(COUNTIF($BQ$37:$BQ$63,Table1[[#This Row],[Full_Name]])=1,$O$76,IF(COUNTIF($BQ$65:$BQ$93,Table1[[#This Row],[Full_Name]])=1,$P$76,"ERROR")))</f>
        <v>0</v>
      </c>
      <c r="BD5" s="92">
        <f>IF(COUNTIF($BQ$4:$BQ$35,Table1[[#This Row],[Full_Name]])=1,$N$77,IF(COUNTIF($BQ$37:$BQ$63,Table1[[#This Row],[Full_Name]])=1,$O$77,IF(COUNTIF($BQ$65:$BQ$93,Table1[[#This Row],[Full_Name]])=1,$P$77,"ERROR")))</f>
        <v>0</v>
      </c>
      <c r="BE5" s="92">
        <f>IF(COUNTIF($BQ$4:$BQ$35,Table1[[#This Row],[Full_Name]])=1,$N$78,IF(COUNTIF($BQ$37:$BQ$63,Table1[[#This Row],[Full_Name]])=1,$O$78,IF(COUNTIF($BQ$65:$BQ$93,Table1[[#This Row],[Full_Name]])=1,$P$78,"ERROR")))</f>
        <v>0.04</v>
      </c>
      <c r="BF5" s="92">
        <f>IF(COUNTIF($BQ$4:$BQ$35,Table1[[#This Row],[Full_Name]])=1,$N$79,IF(COUNTIF($BQ$37:$BQ$63,Table1[[#This Row],[Full_Name]])=1,$O$79,IF(COUNTIF($BQ$65:$BQ$93,Table1[[#This Row],[Full_Name]])=1,$P$79,"ERROR")))</f>
        <v>0.04</v>
      </c>
      <c r="BG5" s="92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5" s="92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5" s="92">
        <f>IF(COUNTIF($BQ$4:$BQ$35,Table1[[#This Row],[Full_Name]])=1,$N$82,IF(COUNTIF($BQ$37:$BQ$63,Table1[[#This Row],[Full_Name]])=1,$O$82,IF(COUNTIF($BQ$65:$BQ$93,Table1[[#This Row],[Full_Name]])=1,$P$82,"ERROR")))</f>
        <v>0.11</v>
      </c>
      <c r="BJ5" s="92">
        <f>IF(COUNTIF($BQ$4:$BQ$35,Table1[[#This Row],[Full_Name]])=1,$N$83,IF(COUNTIF($BQ$37:$BQ$63,Table1[[#This Row],[Full_Name]])=1,$O$83,IF(COUNTIF($BQ$65:$BQ$93,Table1[[#This Row],[Full_Name]])=1,$P$83,"ERROR")))</f>
        <v>0.11</v>
      </c>
      <c r="BK5" s="92">
        <f>IF(COUNTIF($BQ$4:$BQ$35,Table1[[#This Row],[Full_Name]])=1,$N$84,IF(COUNTIF($BQ$37:$BQ$63,Table1[[#This Row],[Full_Name]])=1,$O$84,IF(COUNTIF($BQ$65:$BQ$93,Table1[[#This Row],[Full_Name]])=1,$P$84,"ERROR")))</f>
        <v>0.12</v>
      </c>
      <c r="BL5" s="92">
        <f>IF(COUNTIF($BQ$4:$BQ$35,Table1[[#This Row],[Full_Name]])=1,$N$85,IF(COUNTIF($BQ$37:$BQ$63,Table1[[#This Row],[Full_Name]])=1,$O$85,IF(COUNTIF($BQ$65:$BQ$93,Table1[[#This Row],[Full_Name]])=1,$P$85,"ERROR")))</f>
        <v>0.12</v>
      </c>
      <c r="BM5" s="92">
        <f>IF(COUNTIF($BQ$4:$BQ$35,Table1[[#This Row],[Full_Name]])=1,$N$86,IF(COUNTIF($BQ$37:$BQ$63,Table1[[#This Row],[Full_Name]])=1,$O$86,IF(COUNTIF($BQ$65:$BQ$93,Table1[[#This Row],[Full_Name]])=1,$P$86,"ERROR")))</f>
        <v>0.12</v>
      </c>
      <c r="BN5" s="92">
        <f>IF(COUNTIF($BQ$4:$BQ$35,Table1[[#This Row],[Full_Name]])=1,$N$87,IF(COUNTIF($BQ$37:$BQ$63,Table1[[#This Row],[Full_Name]])=1,$O$87,IF(COUNTIF($BQ$65:$BQ$93,Table1[[#This Row],[Full_Name]])=1,$P$87,"ERROR")))</f>
        <v>0.12</v>
      </c>
      <c r="BP5" s="83" t="s">
        <v>104</v>
      </c>
      <c r="BQ5" s="1" t="s">
        <v>104</v>
      </c>
      <c r="BR5" s="84" t="s">
        <v>104</v>
      </c>
    </row>
    <row r="6" spans="1:186" ht="15" customHeight="1" x14ac:dyDescent="0.3">
      <c r="A6" s="21"/>
      <c r="B6" s="35"/>
      <c r="C6" s="22" t="s">
        <v>73</v>
      </c>
      <c r="D6" s="22"/>
      <c r="E6" s="23" t="s">
        <v>93</v>
      </c>
      <c r="F6" s="249" t="s">
        <v>5</v>
      </c>
      <c r="G6" s="76" t="str">
        <f t="shared" ref="G6:G10" si="2">G7</f>
        <v>B</v>
      </c>
      <c r="H6" s="73">
        <v>36</v>
      </c>
      <c r="I6" s="77">
        <f t="shared" si="0"/>
        <v>8.5773629198256369</v>
      </c>
      <c r="J6" s="78">
        <v>219.39619828274323</v>
      </c>
      <c r="K6" s="79">
        <f t="shared" si="1"/>
        <v>8.5784127153027043</v>
      </c>
      <c r="L6" s="45" t="s">
        <v>144</v>
      </c>
      <c r="M6" s="94"/>
      <c r="N6" s="95">
        <v>0</v>
      </c>
      <c r="O6" s="95">
        <v>0</v>
      </c>
      <c r="P6" s="96">
        <v>0</v>
      </c>
      <c r="Q6" s="95">
        <v>-7.0000000000000007E-2</v>
      </c>
      <c r="R6" s="95">
        <v>-7.0000000000000007E-2</v>
      </c>
      <c r="S6" s="200">
        <v>-7.0000000000000007E-2</v>
      </c>
      <c r="T6" s="203">
        <v>-0.14000000000000001</v>
      </c>
      <c r="U6" s="203">
        <v>-0.14000000000000001</v>
      </c>
      <c r="V6" s="200">
        <v>-0.14000000000000001</v>
      </c>
      <c r="X6" s="75" t="str">
        <f>_xlfn.TEXTJOIN(,TRUE,Table1[[#This Row],[Nombre]],Table1[[#This Row],[Ruedas]])</f>
        <v>Soul8</v>
      </c>
      <c r="Y6" s="73"/>
      <c r="Z6" s="75" t="s">
        <v>20</v>
      </c>
      <c r="AA6" s="75">
        <v>8</v>
      </c>
      <c r="AB6" s="75" t="str">
        <f>_xlfn.TEXTJOIN(,TRUE,Table1[[#This Row],[Nombre]],Table1[[#This Row],[Ruedas]])</f>
        <v>Soul8</v>
      </c>
      <c r="AC6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6" s="75" t="str" cm="1">
        <f t="array" ref="AD6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6" s="75" cm="1">
        <f t="array" ref="AE6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</v>
      </c>
      <c r="AF6" s="75" cm="1">
        <f t="array" ref="AF6">ROUND(INDEX($J$2:$J$41,SUMPRODUCT(($B$2:$E$41=Table1[[#This Row],[Full_Name]])*((ROW($J$2:$J$41)-1)))),2)</f>
        <v>10</v>
      </c>
      <c r="AG6" s="92">
        <f>IF(COUNTIF($BQ$4:$BQ$35,Table1[[#This Row],[Full_Name]])=1,$N$74,IF(COUNTIF($BQ$37:$BQ$63,Table1[[#This Row],[Full_Name]])=1,$O$74,IF(COUNTIF($BQ$65:$BQ$93,Table1[[#This Row],[Full_Name]])=1,$P$74,"ERROR")))</f>
        <v>-0.3</v>
      </c>
      <c r="AH6" s="93">
        <f>IF(COUNTIF($BQ$4:$BQ$35,Table1[[#This Row],[Full_Name]])=1,$N$75,IF(COUNTIF($BQ$37:$BQ$63,Table1[[#This Row],[Full_Name]])=1,$O$75,IF(COUNTIF($BQ$65:$BQ$93,Table1[[#This Row],[Full_Name]])=1,$P$75,"ERROR")))</f>
        <v>-0.15</v>
      </c>
      <c r="AI6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6" s="93">
        <f>IF(COUNTIF($BQ$4:$BQ$35,Table1[[#This Row],[Full_Name]])=1,$N$92,IF(COUNTIF($BQ$37:$BQ$63,Table1[[#This Row],[Full_Name]])=1,$O$92,IF(COUNTIF($BQ$65:$BQ$93,Table1[[#This Row],[Full_Name]])=1,$P$92,"ERROR")))</f>
        <v>0</v>
      </c>
      <c r="AK6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6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6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6" s="93">
        <f>IF(COUNTIF($BQ$4:$BQ$35,Table1[[#This Row],[Full_Name]])=1,$N$96,IF(COUNTIF($BQ$37:$BQ$63,Table1[[#This Row],[Full_Name]])=1,$O$96,IF(COUNTIF($BQ$65:$BQ$93,Table1[[#This Row],[Full_Name]])=1,$P$96,"ERROR")))</f>
        <v>0.09</v>
      </c>
      <c r="AO6" s="93">
        <f>IF(COUNTIF($BQ$4:$BQ$35,Table1[[#This Row],[Full_Name]])=1,$N$97,IF(COUNTIF($BQ$37:$BQ$63,Table1[[#This Row],[Full_Name]])=1,$O$97,IF(COUNTIF($BQ$65:$BQ$93,Table1[[#This Row],[Full_Name]])=1,$P$97,"ERROR")))</f>
        <v>0.09</v>
      </c>
      <c r="AP6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6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6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6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6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6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6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6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6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6" s="93">
        <f>IF(COUNTIF($BP$4:$BP$35,Table1[[#This Row],[Full_Name]])=1,$Q$69,IF(COUNTIF($BP$37:$BP$63,Table1[[#This Row],[Full_Name]])=1,$R$69,IF(COUNTIF($BP$65:$BP$93,Table1[[#This Row],[Full_Name]])=1,$S$69,"ERROR")))</f>
        <v>-0.05</v>
      </c>
      <c r="AZ6" s="93">
        <f>IF(COUNTIF($BP$4:$BP$35,Table1[[#This Row],[Full_Name]])=1,$T$69,IF(COUNTIF($BP$37:$BP$63,Table1[[#This Row],[Full_Name]])=1,$U$69,IF(COUNTIF($BP$65:$BP$93,Table1[[#This Row],[Full_Name]])=1,$V$69,"ERROR")))</f>
        <v>-0.1</v>
      </c>
      <c r="BA6" s="93">
        <f>IF(COUNTIF($BR$4:$BR$35,Table1[[#This Row],[Full_Name]])=1,$N$72,IF(COUNTIF($BR$37:$BR$63,Table1[[#This Row],[Full_Name]])=1,$O$72,IF(COUNTIF($BR$65:$BR$93,Table1[[#This Row],[Full_Name]])=1,$P$72,"ERROR")))</f>
        <v>-0.18</v>
      </c>
      <c r="BB6" s="93">
        <f>IF(COUNTIF($BR$4:$BR$35,Table1[[#This Row],[Full_Name]])=1,$T$72,IF(COUNTIF($BR$37:$BR$63,Table1[[#This Row],[Full_Name]])=1,$U$72,IF(COUNTIF($BR$65:$BR$93,Table1[[#This Row],[Full_Name]])=1,$V$72,"ERROR")))</f>
        <v>0.06</v>
      </c>
      <c r="BC6" s="93">
        <f>IF(COUNTIF($BQ$4:$BQ$35,Table1[[#This Row],[Full_Name]])=1,$N$76,IF(COUNTIF($BQ$37:$BQ$63,Table1[[#This Row],[Full_Name]])=1,$O$76,IF(COUNTIF($BQ$65:$BQ$93,Table1[[#This Row],[Full_Name]])=1,$P$76,"ERROR")))</f>
        <v>0</v>
      </c>
      <c r="BD6" s="93">
        <f>IF(COUNTIF($BQ$4:$BQ$35,Table1[[#This Row],[Full_Name]])=1,$N$77,IF(COUNTIF($BQ$37:$BQ$63,Table1[[#This Row],[Full_Name]])=1,$O$77,IF(COUNTIF($BQ$65:$BQ$93,Table1[[#This Row],[Full_Name]])=1,$P$77,"ERROR")))</f>
        <v>0</v>
      </c>
      <c r="BE6" s="93">
        <f>IF(COUNTIF($BQ$4:$BQ$35,Table1[[#This Row],[Full_Name]])=1,$N$78,IF(COUNTIF($BQ$37:$BQ$63,Table1[[#This Row],[Full_Name]])=1,$O$78,IF(COUNTIF($BQ$65:$BQ$93,Table1[[#This Row],[Full_Name]])=1,$P$78,"ERROR")))</f>
        <v>0.04</v>
      </c>
      <c r="BF6" s="93">
        <f>IF(COUNTIF($BQ$4:$BQ$35,Table1[[#This Row],[Full_Name]])=1,$N$79,IF(COUNTIF($BQ$37:$BQ$63,Table1[[#This Row],[Full_Name]])=1,$O$79,IF(COUNTIF($BQ$65:$BQ$93,Table1[[#This Row],[Full_Name]])=1,$P$79,"ERROR")))</f>
        <v>0.04</v>
      </c>
      <c r="BG6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6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6" s="93">
        <f>IF(COUNTIF($BQ$4:$BQ$35,Table1[[#This Row],[Full_Name]])=1,$N$82,IF(COUNTIF($BQ$37:$BQ$63,Table1[[#This Row],[Full_Name]])=1,$O$82,IF(COUNTIF($BQ$65:$BQ$93,Table1[[#This Row],[Full_Name]])=1,$P$82,"ERROR")))</f>
        <v>0.11</v>
      </c>
      <c r="BJ6" s="93">
        <f>IF(COUNTIF($BQ$4:$BQ$35,Table1[[#This Row],[Full_Name]])=1,$N$83,IF(COUNTIF($BQ$37:$BQ$63,Table1[[#This Row],[Full_Name]])=1,$O$83,IF(COUNTIF($BQ$65:$BQ$93,Table1[[#This Row],[Full_Name]])=1,$P$83,"ERROR")))</f>
        <v>0.11</v>
      </c>
      <c r="BK6" s="97">
        <f>IF(COUNTIF($BQ$4:$BQ$35,Table1[[#This Row],[Full_Name]])=1,$N$84,IF(COUNTIF($BQ$37:$BQ$63,Table1[[#This Row],[Full_Name]])=1,$O$84,IF(COUNTIF($BQ$65:$BQ$93,Table1[[#This Row],[Full_Name]])=1,$P$84,"ERROR")))</f>
        <v>0.12</v>
      </c>
      <c r="BL6" s="97">
        <f>IF(COUNTIF($BQ$4:$BQ$35,Table1[[#This Row],[Full_Name]])=1,$N$85,IF(COUNTIF($BQ$37:$BQ$63,Table1[[#This Row],[Full_Name]])=1,$O$85,IF(COUNTIF($BQ$65:$BQ$93,Table1[[#This Row],[Full_Name]])=1,$P$85,"ERROR")))</f>
        <v>0.12</v>
      </c>
      <c r="BM6" s="97">
        <f>IF(COUNTIF($BQ$4:$BQ$35,Table1[[#This Row],[Full_Name]])=1,$N$86,IF(COUNTIF($BQ$37:$BQ$63,Table1[[#This Row],[Full_Name]])=1,$O$86,IF(COUNTIF($BQ$65:$BQ$93,Table1[[#This Row],[Full_Name]])=1,$P$86,"ERROR")))</f>
        <v>0.12</v>
      </c>
      <c r="BN6" s="97">
        <f>IF(COUNTIF($BQ$4:$BQ$35,Table1[[#This Row],[Full_Name]])=1,$N$87,IF(COUNTIF($BQ$37:$BQ$63,Table1[[#This Row],[Full_Name]])=1,$O$87,IF(COUNTIF($BQ$65:$BQ$93,Table1[[#This Row],[Full_Name]])=1,$P$87,"ERROR")))</f>
        <v>0.12</v>
      </c>
      <c r="BP6" s="83" t="s">
        <v>105</v>
      </c>
      <c r="BQ6" s="1" t="s">
        <v>105</v>
      </c>
      <c r="BR6" s="84" t="s">
        <v>105</v>
      </c>
    </row>
    <row r="7" spans="1:186" ht="15" customHeight="1" x14ac:dyDescent="0.3">
      <c r="A7" s="21"/>
      <c r="B7" s="25"/>
      <c r="C7" s="24" t="s">
        <v>65</v>
      </c>
      <c r="D7" s="24"/>
      <c r="E7" s="16" t="s">
        <v>62</v>
      </c>
      <c r="F7" s="250"/>
      <c r="G7" s="76" t="str">
        <f t="shared" si="2"/>
        <v>B</v>
      </c>
      <c r="H7" s="98">
        <v>35</v>
      </c>
      <c r="I7" s="99">
        <f t="shared" si="0"/>
        <v>8.5773629198256369</v>
      </c>
      <c r="J7" s="100">
        <v>210.81778556744052</v>
      </c>
      <c r="K7" s="79">
        <f t="shared" si="1"/>
        <v>3.5929255722869584</v>
      </c>
      <c r="L7" s="45" t="s">
        <v>278</v>
      </c>
      <c r="M7" s="94"/>
      <c r="N7" s="95">
        <v>0</v>
      </c>
      <c r="O7" s="95">
        <v>0</v>
      </c>
      <c r="P7" s="96">
        <v>0</v>
      </c>
      <c r="Q7" s="101">
        <v>-3.5000000000000003E-2</v>
      </c>
      <c r="R7" s="101">
        <v>-3.5000000000000003E-2</v>
      </c>
      <c r="S7" s="201">
        <v>-3.5000000000000003E-2</v>
      </c>
      <c r="T7" s="203">
        <v>-7.0000000000000007E-2</v>
      </c>
      <c r="U7" s="203">
        <v>-7.0000000000000007E-2</v>
      </c>
      <c r="V7" s="200">
        <v>-7.0000000000000007E-2</v>
      </c>
      <c r="X7" s="75" t="str">
        <f>_xlfn.TEXTJOIN(,TRUE,Table1[[#This Row],[Nombre]],Table1[[#This Row],[Ruedas]])</f>
        <v>Acid8</v>
      </c>
      <c r="Z7" s="75" t="s">
        <v>21</v>
      </c>
      <c r="AA7" s="75">
        <v>8</v>
      </c>
      <c r="AB7" s="75" t="str">
        <f>_xlfn.TEXTJOIN(,TRUE,Table1[[#This Row],[Nombre]],Table1[[#This Row],[Ruedas]])</f>
        <v>Acid8</v>
      </c>
      <c r="AC7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7" s="75" t="str" cm="1">
        <f t="array" ref="AD7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7" s="75" cm="1">
        <f t="array" ref="AE7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</v>
      </c>
      <c r="AF7" s="75" cm="1">
        <f t="array" ref="AF7">ROUND(INDEX($J$2:$J$41,SUMPRODUCT(($B$2:$E$41=Table1[[#This Row],[Full_Name]])*((ROW($J$2:$J$41)-1)))),2)</f>
        <v>10</v>
      </c>
      <c r="AG7" s="92">
        <f>IF(COUNTIF($BQ$4:$BQ$35,Table1[[#This Row],[Full_Name]])=1,$N$74,IF(COUNTIF($BQ$37:$BQ$63,Table1[[#This Row],[Full_Name]])=1,$O$74,IF(COUNTIF($BQ$65:$BQ$93,Table1[[#This Row],[Full_Name]])=1,$P$74,"ERROR")))</f>
        <v>-0.3</v>
      </c>
      <c r="AH7" s="93">
        <f>IF(COUNTIF($BQ$4:$BQ$35,Table1[[#This Row],[Full_Name]])=1,$N$75,IF(COUNTIF($BQ$37:$BQ$63,Table1[[#This Row],[Full_Name]])=1,$O$75,IF(COUNTIF($BQ$65:$BQ$93,Table1[[#This Row],[Full_Name]])=1,$P$75,"ERROR")))</f>
        <v>-0.15</v>
      </c>
      <c r="AI7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7" s="93">
        <f>IF(COUNTIF($BQ$4:$BQ$35,Table1[[#This Row],[Full_Name]])=1,$N$92,IF(COUNTIF($BQ$37:$BQ$63,Table1[[#This Row],[Full_Name]])=1,$O$92,IF(COUNTIF($BQ$65:$BQ$93,Table1[[#This Row],[Full_Name]])=1,$P$92,"ERROR")))</f>
        <v>0</v>
      </c>
      <c r="AK7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7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7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7" s="93">
        <f>IF(COUNTIF($BQ$4:$BQ$35,Table1[[#This Row],[Full_Name]])=1,$N$96,IF(COUNTIF($BQ$37:$BQ$63,Table1[[#This Row],[Full_Name]])=1,$O$96,IF(COUNTIF($BQ$65:$BQ$93,Table1[[#This Row],[Full_Name]])=1,$P$96,"ERROR")))</f>
        <v>0.09</v>
      </c>
      <c r="AO7" s="93">
        <f>IF(COUNTIF($BQ$4:$BQ$35,Table1[[#This Row],[Full_Name]])=1,$N$97,IF(COUNTIF($BQ$37:$BQ$63,Table1[[#This Row],[Full_Name]])=1,$O$97,IF(COUNTIF($BQ$65:$BQ$93,Table1[[#This Row],[Full_Name]])=1,$P$97,"ERROR")))</f>
        <v>0.09</v>
      </c>
      <c r="AP7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7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7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7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7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7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7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7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7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7" s="93">
        <f>IF(COUNTIF($BP$4:$BP$35,Table1[[#This Row],[Full_Name]])=1,$Q$69,IF(COUNTIF($BP$37:$BP$63,Table1[[#This Row],[Full_Name]])=1,$R$69,IF(COUNTIF($BP$65:$BP$93,Table1[[#This Row],[Full_Name]])=1,$S$69,"ERROR")))</f>
        <v>-0.05</v>
      </c>
      <c r="AZ7" s="93">
        <f>IF(COUNTIF($BP$4:$BP$35,Table1[[#This Row],[Full_Name]])=1,$T$69,IF(COUNTIF($BP$37:$BP$63,Table1[[#This Row],[Full_Name]])=1,$U$69,IF(COUNTIF($BP$65:$BP$93,Table1[[#This Row],[Full_Name]])=1,$V$69,"ERROR")))</f>
        <v>-0.1</v>
      </c>
      <c r="BA7" s="93">
        <f>IF(COUNTIF($BR$4:$BR$35,Table1[[#This Row],[Full_Name]])=1,$N$72,IF(COUNTIF($BR$37:$BR$63,Table1[[#This Row],[Full_Name]])=1,$O$72,IF(COUNTIF($BR$65:$BR$93,Table1[[#This Row],[Full_Name]])=1,$P$72,"ERROR")))</f>
        <v>-0.18</v>
      </c>
      <c r="BB7" s="93">
        <f>IF(COUNTIF($BR$4:$BR$35,Table1[[#This Row],[Full_Name]])=1,$T$72,IF(COUNTIF($BR$37:$BR$63,Table1[[#This Row],[Full_Name]])=1,$U$72,IF(COUNTIF($BR$65:$BR$93,Table1[[#This Row],[Full_Name]])=1,$V$72,"ERROR")))</f>
        <v>0.06</v>
      </c>
      <c r="BC7" s="93">
        <f>IF(COUNTIF($BQ$4:$BQ$35,Table1[[#This Row],[Full_Name]])=1,$N$76,IF(COUNTIF($BQ$37:$BQ$63,Table1[[#This Row],[Full_Name]])=1,$O$76,IF(COUNTIF($BQ$65:$BQ$93,Table1[[#This Row],[Full_Name]])=1,$P$76,"ERROR")))</f>
        <v>0</v>
      </c>
      <c r="BD7" s="93">
        <f>IF(COUNTIF($BQ$4:$BQ$35,Table1[[#This Row],[Full_Name]])=1,$N$77,IF(COUNTIF($BQ$37:$BQ$63,Table1[[#This Row],[Full_Name]])=1,$O$77,IF(COUNTIF($BQ$65:$BQ$93,Table1[[#This Row],[Full_Name]])=1,$P$77,"ERROR")))</f>
        <v>0</v>
      </c>
      <c r="BE7" s="93">
        <f>IF(COUNTIF($BQ$4:$BQ$35,Table1[[#This Row],[Full_Name]])=1,$N$78,IF(COUNTIF($BQ$37:$BQ$63,Table1[[#This Row],[Full_Name]])=1,$O$78,IF(COUNTIF($BQ$65:$BQ$93,Table1[[#This Row],[Full_Name]])=1,$P$78,"ERROR")))</f>
        <v>0.04</v>
      </c>
      <c r="BF7" s="93">
        <f>IF(COUNTIF($BQ$4:$BQ$35,Table1[[#This Row],[Full_Name]])=1,$N$79,IF(COUNTIF($BQ$37:$BQ$63,Table1[[#This Row],[Full_Name]])=1,$O$79,IF(COUNTIF($BQ$65:$BQ$93,Table1[[#This Row],[Full_Name]])=1,$P$79,"ERROR")))</f>
        <v>0.04</v>
      </c>
      <c r="BG7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7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7" s="93">
        <f>IF(COUNTIF($BQ$4:$BQ$35,Table1[[#This Row],[Full_Name]])=1,$N$82,IF(COUNTIF($BQ$37:$BQ$63,Table1[[#This Row],[Full_Name]])=1,$O$82,IF(COUNTIF($BQ$65:$BQ$93,Table1[[#This Row],[Full_Name]])=1,$P$82,"ERROR")))</f>
        <v>0.11</v>
      </c>
      <c r="BJ7" s="93">
        <f>IF(COUNTIF($BQ$4:$BQ$35,Table1[[#This Row],[Full_Name]])=1,$N$83,IF(COUNTIF($BQ$37:$BQ$63,Table1[[#This Row],[Full_Name]])=1,$O$83,IF(COUNTIF($BQ$65:$BQ$93,Table1[[#This Row],[Full_Name]])=1,$P$83,"ERROR")))</f>
        <v>0.11</v>
      </c>
      <c r="BK7" s="97">
        <f>IF(COUNTIF($BQ$4:$BQ$35,Table1[[#This Row],[Full_Name]])=1,$N$84,IF(COUNTIF($BQ$37:$BQ$63,Table1[[#This Row],[Full_Name]])=1,$O$84,IF(COUNTIF($BQ$65:$BQ$93,Table1[[#This Row],[Full_Name]])=1,$P$84,"ERROR")))</f>
        <v>0.12</v>
      </c>
      <c r="BL7" s="97">
        <f>IF(COUNTIF($BQ$4:$BQ$35,Table1[[#This Row],[Full_Name]])=1,$N$85,IF(COUNTIF($BQ$37:$BQ$63,Table1[[#This Row],[Full_Name]])=1,$O$85,IF(COUNTIF($BQ$65:$BQ$93,Table1[[#This Row],[Full_Name]])=1,$P$85,"ERROR")))</f>
        <v>0.12</v>
      </c>
      <c r="BM7" s="97">
        <f>IF(COUNTIF($BQ$4:$BQ$35,Table1[[#This Row],[Full_Name]])=1,$N$86,IF(COUNTIF($BQ$37:$BQ$63,Table1[[#This Row],[Full_Name]])=1,$O$86,IF(COUNTIF($BQ$65:$BQ$93,Table1[[#This Row],[Full_Name]])=1,$P$86,"ERROR")))</f>
        <v>0.12</v>
      </c>
      <c r="BN7" s="97">
        <f>IF(COUNTIF($BQ$4:$BQ$35,Table1[[#This Row],[Full_Name]])=1,$N$87,IF(COUNTIF($BQ$37:$BQ$63,Table1[[#This Row],[Full_Name]])=1,$O$87,IF(COUNTIF($BQ$65:$BQ$93,Table1[[#This Row],[Full_Name]])=1,$P$87,"ERROR")))</f>
        <v>0.12</v>
      </c>
      <c r="BP7" s="83" t="s">
        <v>113</v>
      </c>
      <c r="BQ7" s="1" t="s">
        <v>113</v>
      </c>
      <c r="BR7" s="84" t="s">
        <v>113</v>
      </c>
    </row>
    <row r="8" spans="1:186" ht="15" customHeight="1" thickBot="1" x14ac:dyDescent="0.35">
      <c r="A8" s="21"/>
      <c r="B8" s="25"/>
      <c r="C8" s="24"/>
      <c r="D8" s="24" t="s">
        <v>50</v>
      </c>
      <c r="E8" s="16" t="s">
        <v>81</v>
      </c>
      <c r="F8" s="250"/>
      <c r="G8" s="76" t="str">
        <f t="shared" si="2"/>
        <v>B</v>
      </c>
      <c r="H8" s="73">
        <v>34</v>
      </c>
      <c r="I8" s="77">
        <f t="shared" si="0"/>
        <v>8.5773629198256369</v>
      </c>
      <c r="J8" s="78">
        <v>207.22485999515357</v>
      </c>
      <c r="K8" s="79">
        <f t="shared" si="1"/>
        <v>3.5929255722869584</v>
      </c>
      <c r="L8" s="42" t="s">
        <v>14</v>
      </c>
      <c r="M8" s="94"/>
      <c r="N8" s="95">
        <v>0</v>
      </c>
      <c r="O8" s="95">
        <v>0</v>
      </c>
      <c r="P8" s="96">
        <v>0</v>
      </c>
      <c r="Q8" s="103">
        <v>-0.05</v>
      </c>
      <c r="R8" s="103">
        <v>-0.08</v>
      </c>
      <c r="S8" s="202">
        <v>-0.15</v>
      </c>
      <c r="T8" s="207">
        <v>-0.1</v>
      </c>
      <c r="U8" s="207">
        <v>-0.16</v>
      </c>
      <c r="V8" s="202">
        <v>-0.3</v>
      </c>
      <c r="X8" s="75" t="str">
        <f>_xlfn.TEXTJOIN(,TRUE,Table1[[#This Row],[Nombre]],Table1[[#This Row],[Ruedas]])</f>
        <v>CrossAcid8</v>
      </c>
      <c r="Z8" s="75" t="s">
        <v>22</v>
      </c>
      <c r="AA8" s="75">
        <v>8</v>
      </c>
      <c r="AB8" s="75" t="str">
        <f>_xlfn.TEXTJOIN(,TRUE,Table1[[#This Row],[Nombre]],Table1[[#This Row],[Ruedas]])</f>
        <v>CrossAcid8</v>
      </c>
      <c r="AC8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8" s="75" t="str" cm="1">
        <f t="array" ref="AD8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8" s="75" cm="1">
        <f t="array" ref="AE8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</v>
      </c>
      <c r="AF8" s="75" cm="1">
        <f t="array" ref="AF8">ROUND(INDEX($J$2:$J$41,SUMPRODUCT(($B$2:$E$41=Table1[[#This Row],[Full_Name]])*((ROW($J$2:$J$41)-1)))),2)</f>
        <v>11.02</v>
      </c>
      <c r="AG8" s="92">
        <f>IF(COUNTIF($BQ$4:$BQ$35,Table1[[#This Row],[Full_Name]])=1,$N$74,IF(COUNTIF($BQ$37:$BQ$63,Table1[[#This Row],[Full_Name]])=1,$O$74,IF(COUNTIF($BQ$65:$BQ$93,Table1[[#This Row],[Full_Name]])=1,$P$74,"ERROR")))</f>
        <v>-0.3</v>
      </c>
      <c r="AH8" s="93">
        <f>IF(COUNTIF($BQ$4:$BQ$35,Table1[[#This Row],[Full_Name]])=1,$N$75,IF(COUNTIF($BQ$37:$BQ$63,Table1[[#This Row],[Full_Name]])=1,$O$75,IF(COUNTIF($BQ$65:$BQ$93,Table1[[#This Row],[Full_Name]])=1,$P$75,"ERROR")))</f>
        <v>-0.15</v>
      </c>
      <c r="AI8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8" s="93">
        <f>IF(COUNTIF($BQ$4:$BQ$35,Table1[[#This Row],[Full_Name]])=1,$N$92,IF(COUNTIF($BQ$37:$BQ$63,Table1[[#This Row],[Full_Name]])=1,$O$92,IF(COUNTIF($BQ$65:$BQ$93,Table1[[#This Row],[Full_Name]])=1,$P$92,"ERROR")))</f>
        <v>0</v>
      </c>
      <c r="AK8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8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8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8" s="93">
        <f>IF(COUNTIF($BQ$4:$BQ$35,Table1[[#This Row],[Full_Name]])=1,$N$96,IF(COUNTIF($BQ$37:$BQ$63,Table1[[#This Row],[Full_Name]])=1,$O$96,IF(COUNTIF($BQ$65:$BQ$93,Table1[[#This Row],[Full_Name]])=1,$P$96,"ERROR")))</f>
        <v>0.09</v>
      </c>
      <c r="AO8" s="93">
        <f>IF(COUNTIF($BQ$4:$BQ$35,Table1[[#This Row],[Full_Name]])=1,$N$97,IF(COUNTIF($BQ$37:$BQ$63,Table1[[#This Row],[Full_Name]])=1,$O$97,IF(COUNTIF($BQ$65:$BQ$93,Table1[[#This Row],[Full_Name]])=1,$P$97,"ERROR")))</f>
        <v>0.09</v>
      </c>
      <c r="AP8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8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8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8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8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8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8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8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8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8" s="93">
        <f>IF(COUNTIF($BP$4:$BP$35,Table1[[#This Row],[Full_Name]])=1,$Q$69,IF(COUNTIF($BP$37:$BP$63,Table1[[#This Row],[Full_Name]])=1,$R$69,IF(COUNTIF($BP$65:$BP$93,Table1[[#This Row],[Full_Name]])=1,$S$69,"ERROR")))</f>
        <v>-0.05</v>
      </c>
      <c r="AZ8" s="93">
        <f>IF(COUNTIF($BP$4:$BP$35,Table1[[#This Row],[Full_Name]])=1,$T$69,IF(COUNTIF($BP$37:$BP$63,Table1[[#This Row],[Full_Name]])=1,$U$69,IF(COUNTIF($BP$65:$BP$93,Table1[[#This Row],[Full_Name]])=1,$V$69,"ERROR")))</f>
        <v>-0.1</v>
      </c>
      <c r="BA8" s="93">
        <f>IF(COUNTIF($BR$4:$BR$35,Table1[[#This Row],[Full_Name]])=1,$N$72,IF(COUNTIF($BR$37:$BR$63,Table1[[#This Row],[Full_Name]])=1,$O$72,IF(COUNTIF($BR$65:$BR$93,Table1[[#This Row],[Full_Name]])=1,$P$72,"ERROR")))</f>
        <v>-0.18</v>
      </c>
      <c r="BB8" s="93">
        <f>IF(COUNTIF($BR$4:$BR$35,Table1[[#This Row],[Full_Name]])=1,$T$72,IF(COUNTIF($BR$37:$BR$63,Table1[[#This Row],[Full_Name]])=1,$U$72,IF(COUNTIF($BR$65:$BR$93,Table1[[#This Row],[Full_Name]])=1,$V$72,"ERROR")))</f>
        <v>0.06</v>
      </c>
      <c r="BC8" s="93">
        <f>IF(COUNTIF($BQ$4:$BQ$35,Table1[[#This Row],[Full_Name]])=1,$N$76,IF(COUNTIF($BQ$37:$BQ$63,Table1[[#This Row],[Full_Name]])=1,$O$76,IF(COUNTIF($BQ$65:$BQ$93,Table1[[#This Row],[Full_Name]])=1,$P$76,"ERROR")))</f>
        <v>0</v>
      </c>
      <c r="BD8" s="93">
        <f>IF(COUNTIF($BQ$4:$BQ$35,Table1[[#This Row],[Full_Name]])=1,$N$77,IF(COUNTIF($BQ$37:$BQ$63,Table1[[#This Row],[Full_Name]])=1,$O$77,IF(COUNTIF($BQ$65:$BQ$93,Table1[[#This Row],[Full_Name]])=1,$P$77,"ERROR")))</f>
        <v>0</v>
      </c>
      <c r="BE8" s="93">
        <f>IF(COUNTIF($BQ$4:$BQ$35,Table1[[#This Row],[Full_Name]])=1,$N$78,IF(COUNTIF($BQ$37:$BQ$63,Table1[[#This Row],[Full_Name]])=1,$O$78,IF(COUNTIF($BQ$65:$BQ$93,Table1[[#This Row],[Full_Name]])=1,$P$78,"ERROR")))</f>
        <v>0.04</v>
      </c>
      <c r="BF8" s="93">
        <f>IF(COUNTIF($BQ$4:$BQ$35,Table1[[#This Row],[Full_Name]])=1,$N$79,IF(COUNTIF($BQ$37:$BQ$63,Table1[[#This Row],[Full_Name]])=1,$O$79,IF(COUNTIF($BQ$65:$BQ$93,Table1[[#This Row],[Full_Name]])=1,$P$79,"ERROR")))</f>
        <v>0.04</v>
      </c>
      <c r="BG8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8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8" s="93">
        <f>IF(COUNTIF($BQ$4:$BQ$35,Table1[[#This Row],[Full_Name]])=1,$N$82,IF(COUNTIF($BQ$37:$BQ$63,Table1[[#This Row],[Full_Name]])=1,$O$82,IF(COUNTIF($BQ$65:$BQ$93,Table1[[#This Row],[Full_Name]])=1,$P$82,"ERROR")))</f>
        <v>0.11</v>
      </c>
      <c r="BJ8" s="93">
        <f>IF(COUNTIF($BQ$4:$BQ$35,Table1[[#This Row],[Full_Name]])=1,$N$83,IF(COUNTIF($BQ$37:$BQ$63,Table1[[#This Row],[Full_Name]])=1,$O$83,IF(COUNTIF($BQ$65:$BQ$93,Table1[[#This Row],[Full_Name]])=1,$P$83,"ERROR")))</f>
        <v>0.11</v>
      </c>
      <c r="BK8" s="97">
        <f>IF(COUNTIF($BQ$4:$BQ$35,Table1[[#This Row],[Full_Name]])=1,$N$84,IF(COUNTIF($BQ$37:$BQ$63,Table1[[#This Row],[Full_Name]])=1,$O$84,IF(COUNTIF($BQ$65:$BQ$93,Table1[[#This Row],[Full_Name]])=1,$P$84,"ERROR")))</f>
        <v>0.12</v>
      </c>
      <c r="BL8" s="97">
        <f>IF(COUNTIF($BQ$4:$BQ$35,Table1[[#This Row],[Full_Name]])=1,$N$85,IF(COUNTIF($BQ$37:$BQ$63,Table1[[#This Row],[Full_Name]])=1,$O$85,IF(COUNTIF($BQ$65:$BQ$93,Table1[[#This Row],[Full_Name]])=1,$P$85,"ERROR")))</f>
        <v>0.12</v>
      </c>
      <c r="BM8" s="97">
        <f>IF(COUNTIF($BQ$4:$BQ$35,Table1[[#This Row],[Full_Name]])=1,$N$86,IF(COUNTIF($BQ$37:$BQ$63,Table1[[#This Row],[Full_Name]])=1,$O$86,IF(COUNTIF($BQ$65:$BQ$93,Table1[[#This Row],[Full_Name]])=1,$P$86,"ERROR")))</f>
        <v>0.12</v>
      </c>
      <c r="BN8" s="97">
        <f>IF(COUNTIF($BQ$4:$BQ$35,Table1[[#This Row],[Full_Name]])=1,$N$87,IF(COUNTIF($BQ$37:$BQ$63,Table1[[#This Row],[Full_Name]])=1,$O$87,IF(COUNTIF($BQ$65:$BQ$93,Table1[[#This Row],[Full_Name]])=1,$P$87,"ERROR")))</f>
        <v>0.12</v>
      </c>
      <c r="BP8" s="83" t="s">
        <v>103</v>
      </c>
      <c r="BQ8" s="1" t="s">
        <v>102</v>
      </c>
      <c r="BR8" s="84" t="s">
        <v>102</v>
      </c>
    </row>
    <row r="9" spans="1:186" s="106" customFormat="1" ht="15" customHeight="1" x14ac:dyDescent="0.3">
      <c r="A9" s="21"/>
      <c r="B9" s="25"/>
      <c r="C9" s="24"/>
      <c r="D9" s="24" t="s">
        <v>425</v>
      </c>
      <c r="E9" s="16"/>
      <c r="F9" s="250"/>
      <c r="G9" s="76" t="str">
        <f t="shared" si="2"/>
        <v>B</v>
      </c>
      <c r="H9" s="73">
        <v>33</v>
      </c>
      <c r="I9" s="77">
        <f t="shared" si="0"/>
        <v>8.5773629198256369</v>
      </c>
      <c r="J9" s="78">
        <v>203.63193442286661</v>
      </c>
      <c r="K9" s="79">
        <f t="shared" si="1"/>
        <v>4.5131664937347864</v>
      </c>
      <c r="L9" s="274" t="s">
        <v>181</v>
      </c>
      <c r="M9" s="89"/>
      <c r="N9" s="105" t="s">
        <v>9</v>
      </c>
      <c r="O9" s="81" t="s">
        <v>10</v>
      </c>
      <c r="P9" s="82" t="s">
        <v>11</v>
      </c>
      <c r="Q9" s="81" t="s">
        <v>9</v>
      </c>
      <c r="R9" s="81" t="s">
        <v>10</v>
      </c>
      <c r="S9" s="199" t="s">
        <v>11</v>
      </c>
      <c r="T9" s="206" t="s">
        <v>9</v>
      </c>
      <c r="U9" s="206" t="s">
        <v>10</v>
      </c>
      <c r="V9" s="199" t="s">
        <v>11</v>
      </c>
      <c r="W9" s="198"/>
      <c r="X9" s="75" t="str">
        <f>_xlfn.TEXTJOIN(,TRUE,Table1[[#This Row],[Nombre]],Table1[[#This Row],[Ruedas]])</f>
        <v>Barrow8</v>
      </c>
      <c r="Y9" s="75"/>
      <c r="Z9" s="75" t="s">
        <v>23</v>
      </c>
      <c r="AA9" s="75">
        <v>8</v>
      </c>
      <c r="AB9" s="75" t="str">
        <f>_xlfn.TEXTJOIN(,TRUE,Table1[[#This Row],[Nombre]],Table1[[#This Row],[Ruedas]])</f>
        <v>Barrow8</v>
      </c>
      <c r="AC9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9" s="75" t="str" cm="1">
        <f t="array" ref="AD9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9" s="75" cm="1">
        <f t="array" ref="AE9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</v>
      </c>
      <c r="AF9" s="75" cm="1">
        <f t="array" ref="AF9">ROUND(INDEX($J$2:$J$41,SUMPRODUCT(($B$2:$E$41=Table1[[#This Row],[Full_Name]])*((ROW($J$2:$J$41)-1)))),2)</f>
        <v>12.12</v>
      </c>
      <c r="AG9" s="92">
        <f>IF(COUNTIF($BQ$4:$BQ$35,Table1[[#This Row],[Full_Name]])=1,$N$74,IF(COUNTIF($BQ$37:$BQ$63,Table1[[#This Row],[Full_Name]])=1,$O$74,IF(COUNTIF($BQ$65:$BQ$93,Table1[[#This Row],[Full_Name]])=1,$P$74,"ERROR")))</f>
        <v>-0.3</v>
      </c>
      <c r="AH9" s="93">
        <f>IF(COUNTIF($BQ$4:$BQ$35,Table1[[#This Row],[Full_Name]])=1,$N$75,IF(COUNTIF($BQ$37:$BQ$63,Table1[[#This Row],[Full_Name]])=1,$O$75,IF(COUNTIF($BQ$65:$BQ$93,Table1[[#This Row],[Full_Name]])=1,$P$75,"ERROR")))</f>
        <v>-0.15</v>
      </c>
      <c r="AI9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9" s="93">
        <f>IF(COUNTIF($BQ$4:$BQ$35,Table1[[#This Row],[Full_Name]])=1,$N$92,IF(COUNTIF($BQ$37:$BQ$63,Table1[[#This Row],[Full_Name]])=1,$O$92,IF(COUNTIF($BQ$65:$BQ$93,Table1[[#This Row],[Full_Name]])=1,$P$92,"ERROR")))</f>
        <v>0</v>
      </c>
      <c r="AK9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9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9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9" s="93">
        <f>IF(COUNTIF($BQ$4:$BQ$35,Table1[[#This Row],[Full_Name]])=1,$N$96,IF(COUNTIF($BQ$37:$BQ$63,Table1[[#This Row],[Full_Name]])=1,$O$96,IF(COUNTIF($BQ$65:$BQ$93,Table1[[#This Row],[Full_Name]])=1,$P$96,"ERROR")))</f>
        <v>0.09</v>
      </c>
      <c r="AO9" s="93">
        <f>IF(COUNTIF($BQ$4:$BQ$35,Table1[[#This Row],[Full_Name]])=1,$N$97,IF(COUNTIF($BQ$37:$BQ$63,Table1[[#This Row],[Full_Name]])=1,$O$97,IF(COUNTIF($BQ$65:$BQ$93,Table1[[#This Row],[Full_Name]])=1,$P$97,"ERROR")))</f>
        <v>0.09</v>
      </c>
      <c r="AP9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9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9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9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9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9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9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9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9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9" s="93">
        <f>IF(COUNTIF($BP$4:$BP$35,Table1[[#This Row],[Full_Name]])=1,$Q$69,IF(COUNTIF($BP$37:$BP$63,Table1[[#This Row],[Full_Name]])=1,$R$69,IF(COUNTIF($BP$65:$BP$93,Table1[[#This Row],[Full_Name]])=1,$S$69,"ERROR")))</f>
        <v>-0.15</v>
      </c>
      <c r="AZ9" s="93">
        <f>IF(COUNTIF($BP$4:$BP$35,Table1[[#This Row],[Full_Name]])=1,$T$69,IF(COUNTIF($BP$37:$BP$63,Table1[[#This Row],[Full_Name]])=1,$U$69,IF(COUNTIF($BP$65:$BP$93,Table1[[#This Row],[Full_Name]])=1,$V$69,"ERROR")))</f>
        <v>-0.3</v>
      </c>
      <c r="BA9" s="93">
        <f>IF(COUNTIF($BR$4:$BR$35,Table1[[#This Row],[Full_Name]])=1,$N$72,IF(COUNTIF($BR$37:$BR$63,Table1[[#This Row],[Full_Name]])=1,$O$72,IF(COUNTIF($BR$65:$BR$93,Table1[[#This Row],[Full_Name]])=1,$P$72,"ERROR")))</f>
        <v>-0.18</v>
      </c>
      <c r="BB9" s="93">
        <f>IF(COUNTIF($BR$4:$BR$35,Table1[[#This Row],[Full_Name]])=1,$T$72,IF(COUNTIF($BR$37:$BR$63,Table1[[#This Row],[Full_Name]])=1,$U$72,IF(COUNTIF($BR$65:$BR$93,Table1[[#This Row],[Full_Name]])=1,$V$72,"ERROR")))</f>
        <v>0.06</v>
      </c>
      <c r="BC9" s="93">
        <f>IF(COUNTIF($BQ$4:$BQ$35,Table1[[#This Row],[Full_Name]])=1,$N$76,IF(COUNTIF($BQ$37:$BQ$63,Table1[[#This Row],[Full_Name]])=1,$O$76,IF(COUNTIF($BQ$65:$BQ$93,Table1[[#This Row],[Full_Name]])=1,$P$76,"ERROR")))</f>
        <v>0</v>
      </c>
      <c r="BD9" s="93">
        <f>IF(COUNTIF($BQ$4:$BQ$35,Table1[[#This Row],[Full_Name]])=1,$N$77,IF(COUNTIF($BQ$37:$BQ$63,Table1[[#This Row],[Full_Name]])=1,$O$77,IF(COUNTIF($BQ$65:$BQ$93,Table1[[#This Row],[Full_Name]])=1,$P$77,"ERROR")))</f>
        <v>0</v>
      </c>
      <c r="BE9" s="93">
        <f>IF(COUNTIF($BQ$4:$BQ$35,Table1[[#This Row],[Full_Name]])=1,$N$78,IF(COUNTIF($BQ$37:$BQ$63,Table1[[#This Row],[Full_Name]])=1,$O$78,IF(COUNTIF($BQ$65:$BQ$93,Table1[[#This Row],[Full_Name]])=1,$P$78,"ERROR")))</f>
        <v>0.04</v>
      </c>
      <c r="BF9" s="93">
        <f>IF(COUNTIF($BQ$4:$BQ$35,Table1[[#This Row],[Full_Name]])=1,$N$79,IF(COUNTIF($BQ$37:$BQ$63,Table1[[#This Row],[Full_Name]])=1,$O$79,IF(COUNTIF($BQ$65:$BQ$93,Table1[[#This Row],[Full_Name]])=1,$P$79,"ERROR")))</f>
        <v>0.04</v>
      </c>
      <c r="BG9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9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9" s="93">
        <f>IF(COUNTIF($BQ$4:$BQ$35,Table1[[#This Row],[Full_Name]])=1,$N$82,IF(COUNTIF($BQ$37:$BQ$63,Table1[[#This Row],[Full_Name]])=1,$O$82,IF(COUNTIF($BQ$65:$BQ$93,Table1[[#This Row],[Full_Name]])=1,$P$82,"ERROR")))</f>
        <v>0.11</v>
      </c>
      <c r="BJ9" s="93">
        <f>IF(COUNTIF($BQ$4:$BQ$35,Table1[[#This Row],[Full_Name]])=1,$N$83,IF(COUNTIF($BQ$37:$BQ$63,Table1[[#This Row],[Full_Name]])=1,$O$83,IF(COUNTIF($BQ$65:$BQ$93,Table1[[#This Row],[Full_Name]])=1,$P$83,"ERROR")))</f>
        <v>0.11</v>
      </c>
      <c r="BK9" s="97">
        <f>IF(COUNTIF($BQ$4:$BQ$35,Table1[[#This Row],[Full_Name]])=1,$N$84,IF(COUNTIF($BQ$37:$BQ$63,Table1[[#This Row],[Full_Name]])=1,$O$84,IF(COUNTIF($BQ$65:$BQ$93,Table1[[#This Row],[Full_Name]])=1,$P$84,"ERROR")))</f>
        <v>0.12</v>
      </c>
      <c r="BL9" s="97">
        <f>IF(COUNTIF($BQ$4:$BQ$35,Table1[[#This Row],[Full_Name]])=1,$N$85,IF(COUNTIF($BQ$37:$BQ$63,Table1[[#This Row],[Full_Name]])=1,$O$85,IF(COUNTIF($BQ$65:$BQ$93,Table1[[#This Row],[Full_Name]])=1,$P$85,"ERROR")))</f>
        <v>0.12</v>
      </c>
      <c r="BM9" s="97">
        <f>IF(COUNTIF($BQ$4:$BQ$35,Table1[[#This Row],[Full_Name]])=1,$N$86,IF(COUNTIF($BQ$37:$BQ$63,Table1[[#This Row],[Full_Name]])=1,$O$86,IF(COUNTIF($BQ$65:$BQ$93,Table1[[#This Row],[Full_Name]])=1,$P$86,"ERROR")))</f>
        <v>0.12</v>
      </c>
      <c r="BN9" s="97">
        <f>IF(COUNTIF($BQ$4:$BQ$35,Table1[[#This Row],[Full_Name]])=1,$N$87,IF(COUNTIF($BQ$37:$BQ$63,Table1[[#This Row],[Full_Name]])=1,$O$87,IF(COUNTIF($BQ$65:$BQ$93,Table1[[#This Row],[Full_Name]])=1,$P$87,"ERROR")))</f>
        <v>0.12</v>
      </c>
      <c r="BO9" s="75"/>
      <c r="BP9" s="83" t="s">
        <v>111</v>
      </c>
      <c r="BQ9" s="1" t="s">
        <v>101</v>
      </c>
      <c r="BR9" s="84" t="s">
        <v>101</v>
      </c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</row>
    <row r="10" spans="1:186" ht="15" customHeight="1" x14ac:dyDescent="0.3">
      <c r="A10" s="21"/>
      <c r="B10" s="36"/>
      <c r="C10" s="34" t="s">
        <v>71</v>
      </c>
      <c r="D10" s="34" t="s">
        <v>49</v>
      </c>
      <c r="E10" s="107" t="s">
        <v>86</v>
      </c>
      <c r="F10" s="250"/>
      <c r="G10" s="76" t="str">
        <f t="shared" si="2"/>
        <v>B</v>
      </c>
      <c r="H10" s="73">
        <v>32</v>
      </c>
      <c r="I10" s="77">
        <f t="shared" si="0"/>
        <v>8.5773629198256369</v>
      </c>
      <c r="J10" s="78">
        <v>199.11876792913182</v>
      </c>
      <c r="K10" s="79">
        <f t="shared" si="1"/>
        <v>6.433809536477014</v>
      </c>
      <c r="L10" s="275"/>
      <c r="M10" s="89"/>
      <c r="N10" s="281" t="s">
        <v>186</v>
      </c>
      <c r="O10" s="282"/>
      <c r="P10" s="283"/>
      <c r="Q10" s="281" t="s">
        <v>334</v>
      </c>
      <c r="R10" s="282"/>
      <c r="S10" s="283"/>
      <c r="T10" s="257" t="s">
        <v>335</v>
      </c>
      <c r="U10" s="258"/>
      <c r="V10" s="259"/>
      <c r="X10" s="75" t="str">
        <f>_xlfn.TEXTJOIN(,TRUE,Table1[[#This Row],[Nombre]],Table1[[#This Row],[Ruedas]])</f>
        <v>Soyale8</v>
      </c>
      <c r="Z10" s="75" t="s">
        <v>24</v>
      </c>
      <c r="AA10" s="75">
        <v>8</v>
      </c>
      <c r="AB10" s="75" t="str">
        <f>_xlfn.TEXTJOIN(,TRUE,Table1[[#This Row],[Nombre]],Table1[[#This Row],[Ruedas]])</f>
        <v>Soyale8</v>
      </c>
      <c r="AC10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10" s="75" t="str" cm="1">
        <f t="array" ref="AD10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10" s="75" cm="1">
        <f t="array" ref="AE10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5</v>
      </c>
      <c r="AF10" s="75" cm="1">
        <f t="array" ref="AF10">ROUND(INDEX($J$2:$J$41,SUMPRODUCT(($B$2:$E$41=Table1[[#This Row],[Full_Name]])*((ROW($J$2:$J$41)-1)))),2)</f>
        <v>14.64</v>
      </c>
      <c r="AG10" s="92">
        <f>IF(COUNTIF($BQ$4:$BQ$35,Table1[[#This Row],[Full_Name]])=1,$N$74,IF(COUNTIF($BQ$37:$BQ$63,Table1[[#This Row],[Full_Name]])=1,$O$74,IF(COUNTIF($BQ$65:$BQ$93,Table1[[#This Row],[Full_Name]])=1,$P$74,"ERROR")))</f>
        <v>-0.3</v>
      </c>
      <c r="AH10" s="93">
        <f>IF(COUNTIF($BQ$4:$BQ$35,Table1[[#This Row],[Full_Name]])=1,$N$75,IF(COUNTIF($BQ$37:$BQ$63,Table1[[#This Row],[Full_Name]])=1,$O$75,IF(COUNTIF($BQ$65:$BQ$93,Table1[[#This Row],[Full_Name]])=1,$P$75,"ERROR")))</f>
        <v>-0.15</v>
      </c>
      <c r="AI10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10" s="93">
        <f>IF(COUNTIF($BQ$4:$BQ$35,Table1[[#This Row],[Full_Name]])=1,$N$92,IF(COUNTIF($BQ$37:$BQ$63,Table1[[#This Row],[Full_Name]])=1,$O$92,IF(COUNTIF($BQ$65:$BQ$93,Table1[[#This Row],[Full_Name]])=1,$P$92,"ERROR")))</f>
        <v>0</v>
      </c>
      <c r="AK10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10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10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10" s="93">
        <f>IF(COUNTIF($BQ$4:$BQ$35,Table1[[#This Row],[Full_Name]])=1,$N$96,IF(COUNTIF($BQ$37:$BQ$63,Table1[[#This Row],[Full_Name]])=1,$O$96,IF(COUNTIF($BQ$65:$BQ$93,Table1[[#This Row],[Full_Name]])=1,$P$96,"ERROR")))</f>
        <v>0.09</v>
      </c>
      <c r="AO10" s="93">
        <f>IF(COUNTIF($BQ$4:$BQ$35,Table1[[#This Row],[Full_Name]])=1,$N$97,IF(COUNTIF($BQ$37:$BQ$63,Table1[[#This Row],[Full_Name]])=1,$O$97,IF(COUNTIF($BQ$65:$BQ$93,Table1[[#This Row],[Full_Name]])=1,$P$97,"ERROR")))</f>
        <v>0.09</v>
      </c>
      <c r="AP10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10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10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10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10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10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10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10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10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10" s="93">
        <f>IF(COUNTIF($BP$4:$BP$35,Table1[[#This Row],[Full_Name]])=1,$Q$69,IF(COUNTIF($BP$37:$BP$63,Table1[[#This Row],[Full_Name]])=1,$R$69,IF(COUNTIF($BP$65:$BP$93,Table1[[#This Row],[Full_Name]])=1,$S$69,"ERROR")))</f>
        <v>-0.15</v>
      </c>
      <c r="AZ10" s="93">
        <f>IF(COUNTIF($BP$4:$BP$35,Table1[[#This Row],[Full_Name]])=1,$T$69,IF(COUNTIF($BP$37:$BP$63,Table1[[#This Row],[Full_Name]])=1,$U$69,IF(COUNTIF($BP$65:$BP$93,Table1[[#This Row],[Full_Name]])=1,$V$69,"ERROR")))</f>
        <v>-0.3</v>
      </c>
      <c r="BA10" s="93">
        <f>IF(COUNTIF($BR$4:$BR$35,Table1[[#This Row],[Full_Name]])=1,$N$72,IF(COUNTIF($BR$37:$BR$63,Table1[[#This Row],[Full_Name]])=1,$O$72,IF(COUNTIF($BR$65:$BR$93,Table1[[#This Row],[Full_Name]])=1,$P$72,"ERROR")))</f>
        <v>-0.18</v>
      </c>
      <c r="BB10" s="93">
        <f>IF(COUNTIF($BR$4:$BR$35,Table1[[#This Row],[Full_Name]])=1,$T$72,IF(COUNTIF($BR$37:$BR$63,Table1[[#This Row],[Full_Name]])=1,$U$72,IF(COUNTIF($BR$65:$BR$93,Table1[[#This Row],[Full_Name]])=1,$V$72,"ERROR")))</f>
        <v>0.06</v>
      </c>
      <c r="BC10" s="93">
        <f>IF(COUNTIF($BQ$4:$BQ$35,Table1[[#This Row],[Full_Name]])=1,$N$76,IF(COUNTIF($BQ$37:$BQ$63,Table1[[#This Row],[Full_Name]])=1,$O$76,IF(COUNTIF($BQ$65:$BQ$93,Table1[[#This Row],[Full_Name]])=1,$P$76,"ERROR")))</f>
        <v>0</v>
      </c>
      <c r="BD10" s="93">
        <f>IF(COUNTIF($BQ$4:$BQ$35,Table1[[#This Row],[Full_Name]])=1,$N$77,IF(COUNTIF($BQ$37:$BQ$63,Table1[[#This Row],[Full_Name]])=1,$O$77,IF(COUNTIF($BQ$65:$BQ$93,Table1[[#This Row],[Full_Name]])=1,$P$77,"ERROR")))</f>
        <v>0</v>
      </c>
      <c r="BE10" s="93">
        <f>IF(COUNTIF($BQ$4:$BQ$35,Table1[[#This Row],[Full_Name]])=1,$N$78,IF(COUNTIF($BQ$37:$BQ$63,Table1[[#This Row],[Full_Name]])=1,$O$78,IF(COUNTIF($BQ$65:$BQ$93,Table1[[#This Row],[Full_Name]])=1,$P$78,"ERROR")))</f>
        <v>0.04</v>
      </c>
      <c r="BF10" s="93">
        <f>IF(COUNTIF($BQ$4:$BQ$35,Table1[[#This Row],[Full_Name]])=1,$N$79,IF(COUNTIF($BQ$37:$BQ$63,Table1[[#This Row],[Full_Name]])=1,$O$79,IF(COUNTIF($BQ$65:$BQ$93,Table1[[#This Row],[Full_Name]])=1,$P$79,"ERROR")))</f>
        <v>0.04</v>
      </c>
      <c r="BG10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10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10" s="93">
        <f>IF(COUNTIF($BQ$4:$BQ$35,Table1[[#This Row],[Full_Name]])=1,$N$82,IF(COUNTIF($BQ$37:$BQ$63,Table1[[#This Row],[Full_Name]])=1,$O$82,IF(COUNTIF($BQ$65:$BQ$93,Table1[[#This Row],[Full_Name]])=1,$P$82,"ERROR")))</f>
        <v>0.11</v>
      </c>
      <c r="BJ10" s="93">
        <f>IF(COUNTIF($BQ$4:$BQ$35,Table1[[#This Row],[Full_Name]])=1,$N$83,IF(COUNTIF($BQ$37:$BQ$63,Table1[[#This Row],[Full_Name]])=1,$O$83,IF(COUNTIF($BQ$65:$BQ$93,Table1[[#This Row],[Full_Name]])=1,$P$83,"ERROR")))</f>
        <v>0.11</v>
      </c>
      <c r="BK10" s="97">
        <f>IF(COUNTIF($BQ$4:$BQ$35,Table1[[#This Row],[Full_Name]])=1,$N$84,IF(COUNTIF($BQ$37:$BQ$63,Table1[[#This Row],[Full_Name]])=1,$O$84,IF(COUNTIF($BQ$65:$BQ$93,Table1[[#This Row],[Full_Name]])=1,$P$84,"ERROR")))</f>
        <v>0.12</v>
      </c>
      <c r="BL10" s="97">
        <f>IF(COUNTIF($BQ$4:$BQ$35,Table1[[#This Row],[Full_Name]])=1,$N$85,IF(COUNTIF($BQ$37:$BQ$63,Table1[[#This Row],[Full_Name]])=1,$O$85,IF(COUNTIF($BQ$65:$BQ$93,Table1[[#This Row],[Full_Name]])=1,$P$85,"ERROR")))</f>
        <v>0.12</v>
      </c>
      <c r="BM10" s="97">
        <f>IF(COUNTIF($BQ$4:$BQ$35,Table1[[#This Row],[Full_Name]])=1,$N$86,IF(COUNTIF($BQ$37:$BQ$63,Table1[[#This Row],[Full_Name]])=1,$O$86,IF(COUNTIF($BQ$65:$BQ$93,Table1[[#This Row],[Full_Name]])=1,$P$86,"ERROR")))</f>
        <v>0.12</v>
      </c>
      <c r="BN10" s="97">
        <f>IF(COUNTIF($BQ$4:$BQ$35,Table1[[#This Row],[Full_Name]])=1,$N$87,IF(COUNTIF($BQ$37:$BQ$63,Table1[[#This Row],[Full_Name]])=1,$O$87,IF(COUNTIF($BQ$65:$BQ$93,Table1[[#This Row],[Full_Name]])=1,$P$87,"ERROR")))</f>
        <v>0.12</v>
      </c>
      <c r="BP10" s="91" t="s">
        <v>108</v>
      </c>
      <c r="BQ10" s="1" t="s">
        <v>103</v>
      </c>
      <c r="BR10" s="84" t="s">
        <v>103</v>
      </c>
    </row>
    <row r="11" spans="1:186" ht="15" customHeight="1" thickBot="1" x14ac:dyDescent="0.35">
      <c r="A11" s="21"/>
      <c r="B11" s="25" t="s">
        <v>84</v>
      </c>
      <c r="C11" s="24"/>
      <c r="D11" s="24"/>
      <c r="E11" s="16"/>
      <c r="F11" s="250"/>
      <c r="G11" s="108" t="str">
        <f>G12</f>
        <v>B</v>
      </c>
      <c r="H11" s="73">
        <v>31</v>
      </c>
      <c r="I11" s="77">
        <f t="shared" si="0"/>
        <v>8.5773629198256369</v>
      </c>
      <c r="J11" s="78">
        <v>192.68495839265481</v>
      </c>
      <c r="K11" s="79">
        <f t="shared" si="1"/>
        <v>24.752937628865396</v>
      </c>
      <c r="L11" s="42" t="s">
        <v>13</v>
      </c>
      <c r="M11" s="109"/>
      <c r="N11" s="110">
        <v>-0.18</v>
      </c>
      <c r="O11" s="111">
        <v>-0.12</v>
      </c>
      <c r="P11" s="112">
        <v>-0.06</v>
      </c>
      <c r="Q11" s="103">
        <v>0</v>
      </c>
      <c r="R11" s="103">
        <v>0</v>
      </c>
      <c r="S11" s="202">
        <v>0</v>
      </c>
      <c r="T11" s="207">
        <v>0.06</v>
      </c>
      <c r="U11" s="207">
        <v>0.1</v>
      </c>
      <c r="V11" s="202">
        <v>0.14000000000000001</v>
      </c>
      <c r="X11" s="75" t="str">
        <f>_xlfn.TEXTJOIN(,TRUE,Table1[[#This Row],[Nombre]],Table1[[#This Row],[Ruedas]])</f>
        <v>Postar8</v>
      </c>
      <c r="Z11" s="75" t="s">
        <v>25</v>
      </c>
      <c r="AA11" s="75">
        <v>8</v>
      </c>
      <c r="AB11" s="75" t="str">
        <f>_xlfn.TEXTJOIN(,TRUE,Table1[[#This Row],[Nombre]],Table1[[#This Row],[Ruedas]])</f>
        <v>Postar8</v>
      </c>
      <c r="AC11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4</v>
      </c>
      <c r="AD11" s="75" t="str" cm="1">
        <f t="array" ref="AD11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11" s="75" cm="1">
        <f t="array" ref="AE11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</v>
      </c>
      <c r="AF11" s="75" cm="1">
        <f t="array" ref="AF11">ROUND(INDEX($J$2:$J$41,SUMPRODUCT(($B$2:$E$41=Table1[[#This Row],[Full_Name]])*((ROW($J$2:$J$41)-1)))),2)</f>
        <v>12.12</v>
      </c>
      <c r="AG11" s="92">
        <f>IF(COUNTIF($BQ$4:$BQ$35,Table1[[#This Row],[Full_Name]])=1,$N$74,IF(COUNTIF($BQ$37:$BQ$63,Table1[[#This Row],[Full_Name]])=1,$O$74,IF(COUNTIF($BQ$65:$BQ$93,Table1[[#This Row],[Full_Name]])=1,$P$74,"ERROR")))</f>
        <v>-0.3</v>
      </c>
      <c r="AH11" s="93">
        <f>IF(COUNTIF($BQ$4:$BQ$35,Table1[[#This Row],[Full_Name]])=1,$N$75,IF(COUNTIF($BQ$37:$BQ$63,Table1[[#This Row],[Full_Name]])=1,$O$75,IF(COUNTIF($BQ$65:$BQ$93,Table1[[#This Row],[Full_Name]])=1,$P$75,"ERROR")))</f>
        <v>-0.15</v>
      </c>
      <c r="AI11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11" s="93">
        <f>IF(COUNTIF($BQ$4:$BQ$35,Table1[[#This Row],[Full_Name]])=1,$N$92,IF(COUNTIF($BQ$37:$BQ$63,Table1[[#This Row],[Full_Name]])=1,$O$92,IF(COUNTIF($BQ$65:$BQ$93,Table1[[#This Row],[Full_Name]])=1,$P$92,"ERROR")))</f>
        <v>0</v>
      </c>
      <c r="AK11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11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11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11" s="93">
        <f>IF(COUNTIF($BQ$4:$BQ$35,Table1[[#This Row],[Full_Name]])=1,$N$96,IF(COUNTIF($BQ$37:$BQ$63,Table1[[#This Row],[Full_Name]])=1,$O$96,IF(COUNTIF($BQ$65:$BQ$93,Table1[[#This Row],[Full_Name]])=1,$P$96,"ERROR")))</f>
        <v>0.09</v>
      </c>
      <c r="AO11" s="93">
        <f>IF(COUNTIF($BQ$4:$BQ$35,Table1[[#This Row],[Full_Name]])=1,$N$97,IF(COUNTIF($BQ$37:$BQ$63,Table1[[#This Row],[Full_Name]])=1,$O$97,IF(COUNTIF($BQ$65:$BQ$93,Table1[[#This Row],[Full_Name]])=1,$P$97,"ERROR")))</f>
        <v>0.09</v>
      </c>
      <c r="AP11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11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11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11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11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11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11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11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11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11" s="93">
        <f>IF(COUNTIF($BP$4:$BP$35,Table1[[#This Row],[Full_Name]])=1,$Q$69,IF(COUNTIF($BP$37:$BP$63,Table1[[#This Row],[Full_Name]])=1,$R$69,IF(COUNTIF($BP$65:$BP$93,Table1[[#This Row],[Full_Name]])=1,$S$69,"ERROR")))</f>
        <v>-0.05</v>
      </c>
      <c r="AZ11" s="93">
        <f>IF(COUNTIF($BP$4:$BP$35,Table1[[#This Row],[Full_Name]])=1,$T$69,IF(COUNTIF($BP$37:$BP$63,Table1[[#This Row],[Full_Name]])=1,$U$69,IF(COUNTIF($BP$65:$BP$93,Table1[[#This Row],[Full_Name]])=1,$V$69,"ERROR")))</f>
        <v>-0.1</v>
      </c>
      <c r="BA11" s="93">
        <f>IF(COUNTIF($BR$4:$BR$35,Table1[[#This Row],[Full_Name]])=1,$N$72,IF(COUNTIF($BR$37:$BR$63,Table1[[#This Row],[Full_Name]])=1,$O$72,IF(COUNTIF($BR$65:$BR$93,Table1[[#This Row],[Full_Name]])=1,$P$72,"ERROR")))</f>
        <v>-0.18</v>
      </c>
      <c r="BB11" s="93">
        <f>IF(COUNTIF($BR$4:$BR$35,Table1[[#This Row],[Full_Name]])=1,$T$72,IF(COUNTIF($BR$37:$BR$63,Table1[[#This Row],[Full_Name]])=1,$U$72,IF(COUNTIF($BR$65:$BR$93,Table1[[#This Row],[Full_Name]])=1,$V$72,"ERROR")))</f>
        <v>0.06</v>
      </c>
      <c r="BC11" s="93">
        <f>IF(COUNTIF($BQ$4:$BQ$35,Table1[[#This Row],[Full_Name]])=1,$N$76,IF(COUNTIF($BQ$37:$BQ$63,Table1[[#This Row],[Full_Name]])=1,$O$76,IF(COUNTIF($BQ$65:$BQ$93,Table1[[#This Row],[Full_Name]])=1,$P$76,"ERROR")))</f>
        <v>0</v>
      </c>
      <c r="BD11" s="93">
        <f>IF(COUNTIF($BQ$4:$BQ$35,Table1[[#This Row],[Full_Name]])=1,$N$77,IF(COUNTIF($BQ$37:$BQ$63,Table1[[#This Row],[Full_Name]])=1,$O$77,IF(COUNTIF($BQ$65:$BQ$93,Table1[[#This Row],[Full_Name]])=1,$P$77,"ERROR")))</f>
        <v>0</v>
      </c>
      <c r="BE11" s="93">
        <f>IF(COUNTIF($BQ$4:$BQ$35,Table1[[#This Row],[Full_Name]])=1,$N$78,IF(COUNTIF($BQ$37:$BQ$63,Table1[[#This Row],[Full_Name]])=1,$O$78,IF(COUNTIF($BQ$65:$BQ$93,Table1[[#This Row],[Full_Name]])=1,$P$78,"ERROR")))</f>
        <v>0.04</v>
      </c>
      <c r="BF11" s="93">
        <f>IF(COUNTIF($BQ$4:$BQ$35,Table1[[#This Row],[Full_Name]])=1,$N$79,IF(COUNTIF($BQ$37:$BQ$63,Table1[[#This Row],[Full_Name]])=1,$O$79,IF(COUNTIF($BQ$65:$BQ$93,Table1[[#This Row],[Full_Name]])=1,$P$79,"ERROR")))</f>
        <v>0.04</v>
      </c>
      <c r="BG11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11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11" s="93">
        <f>IF(COUNTIF($BQ$4:$BQ$35,Table1[[#This Row],[Full_Name]])=1,$N$82,IF(COUNTIF($BQ$37:$BQ$63,Table1[[#This Row],[Full_Name]])=1,$O$82,IF(COUNTIF($BQ$65:$BQ$93,Table1[[#This Row],[Full_Name]])=1,$P$82,"ERROR")))</f>
        <v>0.11</v>
      </c>
      <c r="BJ11" s="93">
        <f>IF(COUNTIF($BQ$4:$BQ$35,Table1[[#This Row],[Full_Name]])=1,$N$83,IF(COUNTIF($BQ$37:$BQ$63,Table1[[#This Row],[Full_Name]])=1,$O$83,IF(COUNTIF($BQ$65:$BQ$93,Table1[[#This Row],[Full_Name]])=1,$P$83,"ERROR")))</f>
        <v>0.11</v>
      </c>
      <c r="BK11" s="97">
        <f>IF(COUNTIF($BQ$4:$BQ$35,Table1[[#This Row],[Full_Name]])=1,$N$84,IF(COUNTIF($BQ$37:$BQ$63,Table1[[#This Row],[Full_Name]])=1,$O$84,IF(COUNTIF($BQ$65:$BQ$93,Table1[[#This Row],[Full_Name]])=1,$P$84,"ERROR")))</f>
        <v>0.12</v>
      </c>
      <c r="BL11" s="97">
        <f>IF(COUNTIF($BQ$4:$BQ$35,Table1[[#This Row],[Full_Name]])=1,$N$85,IF(COUNTIF($BQ$37:$BQ$63,Table1[[#This Row],[Full_Name]])=1,$O$85,IF(COUNTIF($BQ$65:$BQ$93,Table1[[#This Row],[Full_Name]])=1,$P$85,"ERROR")))</f>
        <v>0.12</v>
      </c>
      <c r="BM11" s="97">
        <f>IF(COUNTIF($BQ$4:$BQ$35,Table1[[#This Row],[Full_Name]])=1,$N$86,IF(COUNTIF($BQ$37:$BQ$63,Table1[[#This Row],[Full_Name]])=1,$O$86,IF(COUNTIF($BQ$65:$BQ$93,Table1[[#This Row],[Full_Name]])=1,$P$86,"ERROR")))</f>
        <v>0.12</v>
      </c>
      <c r="BN11" s="97">
        <f>IF(COUNTIF($BQ$4:$BQ$35,Table1[[#This Row],[Full_Name]])=1,$N$87,IF(COUNTIF($BQ$37:$BQ$63,Table1[[#This Row],[Full_Name]])=1,$O$87,IF(COUNTIF($BQ$65:$BQ$93,Table1[[#This Row],[Full_Name]])=1,$P$87,"ERROR")))</f>
        <v>0.12</v>
      </c>
      <c r="BP11" s="94" t="s">
        <v>109</v>
      </c>
      <c r="BQ11" s="1" t="s">
        <v>111</v>
      </c>
      <c r="BR11" s="84" t="s">
        <v>111</v>
      </c>
    </row>
    <row r="12" spans="1:186" ht="15" customHeight="1" thickBot="1" x14ac:dyDescent="0.35">
      <c r="A12" s="21"/>
      <c r="B12" s="29"/>
      <c r="C12" s="30" t="s">
        <v>48</v>
      </c>
      <c r="D12" s="30"/>
      <c r="E12" s="37"/>
      <c r="F12" s="251"/>
      <c r="G12" s="113" t="str">
        <f>F6</f>
        <v>B</v>
      </c>
      <c r="H12" s="86">
        <v>30</v>
      </c>
      <c r="I12" s="87">
        <f t="shared" si="0"/>
        <v>8.5773629198256369</v>
      </c>
      <c r="J12" s="88">
        <v>167.93202076378941</v>
      </c>
      <c r="K12" s="79">
        <f t="shared" si="1"/>
        <v>24.752937628865425</v>
      </c>
      <c r="L12" s="114" t="s">
        <v>179</v>
      </c>
      <c r="M12" s="105"/>
      <c r="N12" s="81" t="s">
        <v>9</v>
      </c>
      <c r="O12" s="81" t="s">
        <v>10</v>
      </c>
      <c r="P12" s="82" t="s">
        <v>11</v>
      </c>
      <c r="Q12" s="95"/>
      <c r="R12" s="95"/>
      <c r="S12" s="203"/>
      <c r="T12" s="203"/>
      <c r="U12" s="203"/>
      <c r="V12" s="203"/>
      <c r="Z12" s="75" t="s">
        <v>19</v>
      </c>
      <c r="AA12" s="75">
        <v>5</v>
      </c>
      <c r="AB12" s="75" t="str">
        <f>_xlfn.TEXTJOIN(,TRUE,Table1[[#This Row],[Nombre]],Table1[[#This Row],[Ruedas]])</f>
        <v>Powerslide5</v>
      </c>
      <c r="AC12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12" s="75" t="str" cm="1">
        <f t="array" ref="AD12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12" s="75" cm="1">
        <f t="array" ref="AE12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4</v>
      </c>
      <c r="AF12" s="75" cm="1">
        <f t="array" ref="AF12">ROUND(INDEX($J$2:$J$41,SUMPRODUCT(($B$2:$E$41=Table1[[#This Row],[Full_Name]])*((ROW($J$2:$J$41)-1)))),2)</f>
        <v>13.32</v>
      </c>
      <c r="AG12" s="92">
        <f>IF(COUNTIF($BQ$4:$BQ$35,Table1[[#This Row],[Full_Name]])=1,$N$74,IF(COUNTIF($BQ$37:$BQ$63,Table1[[#This Row],[Full_Name]])=1,$O$74,IF(COUNTIF($BQ$65:$BQ$93,Table1[[#This Row],[Full_Name]])=1,$P$74,"ERROR")))</f>
        <v>-0.3</v>
      </c>
      <c r="AH12" s="93">
        <f>IF(COUNTIF($BQ$4:$BQ$35,Table1[[#This Row],[Full_Name]])=1,$N$75,IF(COUNTIF($BQ$37:$BQ$63,Table1[[#This Row],[Full_Name]])=1,$O$75,IF(COUNTIF($BQ$65:$BQ$93,Table1[[#This Row],[Full_Name]])=1,$P$75,"ERROR")))</f>
        <v>-0.15</v>
      </c>
      <c r="AI12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12" s="93">
        <f>IF(COUNTIF($BQ$4:$BQ$35,Table1[[#This Row],[Full_Name]])=1,$N$92,IF(COUNTIF($BQ$37:$BQ$63,Table1[[#This Row],[Full_Name]])=1,$O$92,IF(COUNTIF($BQ$65:$BQ$93,Table1[[#This Row],[Full_Name]])=1,$P$92,"ERROR")))</f>
        <v>0</v>
      </c>
      <c r="AK12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12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12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12" s="93">
        <f>IF(COUNTIF($BQ$4:$BQ$35,Table1[[#This Row],[Full_Name]])=1,$N$96,IF(COUNTIF($BQ$37:$BQ$63,Table1[[#This Row],[Full_Name]])=1,$O$96,IF(COUNTIF($BQ$65:$BQ$93,Table1[[#This Row],[Full_Name]])=1,$P$96,"ERROR")))</f>
        <v>0.09</v>
      </c>
      <c r="AO12" s="93">
        <f>IF(COUNTIF($BQ$4:$BQ$35,Table1[[#This Row],[Full_Name]])=1,$N$97,IF(COUNTIF($BQ$37:$BQ$63,Table1[[#This Row],[Full_Name]])=1,$O$97,IF(COUNTIF($BQ$65:$BQ$93,Table1[[#This Row],[Full_Name]])=1,$P$97,"ERROR")))</f>
        <v>0.09</v>
      </c>
      <c r="AP12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12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12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12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12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12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12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12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12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12" s="93">
        <f>IF(COUNTIF($BP$4:$BP$35,Table1[[#This Row],[Full_Name]])=1,$Q$69,IF(COUNTIF($BP$37:$BP$63,Table1[[#This Row],[Full_Name]])=1,$R$69,IF(COUNTIF($BP$65:$BP$93,Table1[[#This Row],[Full_Name]])=1,$S$69,"ERROR")))</f>
        <v>-0.05</v>
      </c>
      <c r="AZ12" s="93">
        <f>IF(COUNTIF($BP$4:$BP$35,Table1[[#This Row],[Full_Name]])=1,$T$69,IF(COUNTIF($BP$37:$BP$63,Table1[[#This Row],[Full_Name]])=1,$U$69,IF(COUNTIF($BP$65:$BP$93,Table1[[#This Row],[Full_Name]])=1,$V$69,"ERROR")))</f>
        <v>-0.1</v>
      </c>
      <c r="BA12" s="93">
        <f>IF(COUNTIF($BR$4:$BR$35,Table1[[#This Row],[Full_Name]])=1,$N$72,IF(COUNTIF($BR$37:$BR$63,Table1[[#This Row],[Full_Name]])=1,$O$72,IF(COUNTIF($BR$65:$BR$93,Table1[[#This Row],[Full_Name]])=1,$P$72,"ERROR")))</f>
        <v>-0.18</v>
      </c>
      <c r="BB12" s="93">
        <f>IF(COUNTIF($BR$4:$BR$35,Table1[[#This Row],[Full_Name]])=1,$T$72,IF(COUNTIF($BR$37:$BR$63,Table1[[#This Row],[Full_Name]])=1,$U$72,IF(COUNTIF($BR$65:$BR$93,Table1[[#This Row],[Full_Name]])=1,$V$72,"ERROR")))</f>
        <v>0.06</v>
      </c>
      <c r="BC12" s="93">
        <f>IF(COUNTIF($BQ$4:$BQ$35,Table1[[#This Row],[Full_Name]])=1,$N$76,IF(COUNTIF($BQ$37:$BQ$63,Table1[[#This Row],[Full_Name]])=1,$O$76,IF(COUNTIF($BQ$65:$BQ$93,Table1[[#This Row],[Full_Name]])=1,$P$76,"ERROR")))</f>
        <v>0</v>
      </c>
      <c r="BD12" s="93">
        <f>IF(COUNTIF($BQ$4:$BQ$35,Table1[[#This Row],[Full_Name]])=1,$N$77,IF(COUNTIF($BQ$37:$BQ$63,Table1[[#This Row],[Full_Name]])=1,$O$77,IF(COUNTIF($BQ$65:$BQ$93,Table1[[#This Row],[Full_Name]])=1,$P$77,"ERROR")))</f>
        <v>0</v>
      </c>
      <c r="BE12" s="93">
        <f>IF(COUNTIF($BQ$4:$BQ$35,Table1[[#This Row],[Full_Name]])=1,$N$78,IF(COUNTIF($BQ$37:$BQ$63,Table1[[#This Row],[Full_Name]])=1,$O$78,IF(COUNTIF($BQ$65:$BQ$93,Table1[[#This Row],[Full_Name]])=1,$P$78,"ERROR")))</f>
        <v>0.04</v>
      </c>
      <c r="BF12" s="93">
        <f>IF(COUNTIF($BQ$4:$BQ$35,Table1[[#This Row],[Full_Name]])=1,$N$79,IF(COUNTIF($BQ$37:$BQ$63,Table1[[#This Row],[Full_Name]])=1,$O$79,IF(COUNTIF($BQ$65:$BQ$93,Table1[[#This Row],[Full_Name]])=1,$P$79,"ERROR")))</f>
        <v>0.04</v>
      </c>
      <c r="BG12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12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12" s="93">
        <f>IF(COUNTIF($BQ$4:$BQ$35,Table1[[#This Row],[Full_Name]])=1,$N$82,IF(COUNTIF($BQ$37:$BQ$63,Table1[[#This Row],[Full_Name]])=1,$O$82,IF(COUNTIF($BQ$65:$BQ$93,Table1[[#This Row],[Full_Name]])=1,$P$82,"ERROR")))</f>
        <v>0.11</v>
      </c>
      <c r="BJ12" s="93">
        <f>IF(COUNTIF($BQ$4:$BQ$35,Table1[[#This Row],[Full_Name]])=1,$N$83,IF(COUNTIF($BQ$37:$BQ$63,Table1[[#This Row],[Full_Name]])=1,$O$83,IF(COUNTIF($BQ$65:$BQ$93,Table1[[#This Row],[Full_Name]])=1,$P$83,"ERROR")))</f>
        <v>0.11</v>
      </c>
      <c r="BK12" s="97">
        <f>IF(COUNTIF($BQ$4:$BQ$35,Table1[[#This Row],[Full_Name]])=1,$N$84,IF(COUNTIF($BQ$37:$BQ$63,Table1[[#This Row],[Full_Name]])=1,$O$84,IF(COUNTIF($BQ$65:$BQ$93,Table1[[#This Row],[Full_Name]])=1,$P$84,"ERROR")))</f>
        <v>0.12</v>
      </c>
      <c r="BL12" s="97">
        <f>IF(COUNTIF($BQ$4:$BQ$35,Table1[[#This Row],[Full_Name]])=1,$N$85,IF(COUNTIF($BQ$37:$BQ$63,Table1[[#This Row],[Full_Name]])=1,$O$85,IF(COUNTIF($BQ$65:$BQ$93,Table1[[#This Row],[Full_Name]])=1,$P$85,"ERROR")))</f>
        <v>0.12</v>
      </c>
      <c r="BM12" s="97">
        <f>IF(COUNTIF($BQ$4:$BQ$35,Table1[[#This Row],[Full_Name]])=1,$N$86,IF(COUNTIF($BQ$37:$BQ$63,Table1[[#This Row],[Full_Name]])=1,$O$86,IF(COUNTIF($BQ$65:$BQ$93,Table1[[#This Row],[Full_Name]])=1,$P$86,"ERROR")))</f>
        <v>0.12</v>
      </c>
      <c r="BN12" s="97">
        <f>IF(COUNTIF($BQ$4:$BQ$35,Table1[[#This Row],[Full_Name]])=1,$N$87,IF(COUNTIF($BQ$37:$BQ$63,Table1[[#This Row],[Full_Name]])=1,$O$87,IF(COUNTIF($BQ$65:$BQ$93,Table1[[#This Row],[Full_Name]])=1,$P$87,"ERROR")))</f>
        <v>0.12</v>
      </c>
      <c r="BP12" s="94" t="s">
        <v>116</v>
      </c>
      <c r="BQ12" s="73" t="s">
        <v>108</v>
      </c>
      <c r="BR12" s="44" t="s">
        <v>108</v>
      </c>
    </row>
    <row r="13" spans="1:186" ht="15" customHeight="1" x14ac:dyDescent="0.3">
      <c r="A13" s="21"/>
      <c r="B13" s="32" t="s">
        <v>83</v>
      </c>
      <c r="C13" s="28"/>
      <c r="D13" s="28"/>
      <c r="E13" s="33" t="s">
        <v>92</v>
      </c>
      <c r="F13" s="250" t="s">
        <v>6</v>
      </c>
      <c r="G13" s="76" t="str">
        <f t="shared" ref="G13:G19" si="3">G14</f>
        <v>C</v>
      </c>
      <c r="H13" s="73">
        <v>29</v>
      </c>
      <c r="I13" s="77">
        <f t="shared" si="0"/>
        <v>5.7784708475226907</v>
      </c>
      <c r="J13" s="78">
        <v>143.17908313492399</v>
      </c>
      <c r="K13" s="79">
        <f t="shared" si="1"/>
        <v>6.4338095364769856</v>
      </c>
      <c r="L13" s="45" t="s">
        <v>217</v>
      </c>
      <c r="M13" s="94">
        <v>2</v>
      </c>
      <c r="N13" s="115">
        <v>-0.3</v>
      </c>
      <c r="O13" s="115">
        <v>-0.4</v>
      </c>
      <c r="P13" s="116">
        <v>-0.5</v>
      </c>
      <c r="Q13" s="95"/>
      <c r="R13" s="95"/>
      <c r="S13" s="203"/>
      <c r="T13" s="203"/>
      <c r="U13" s="203"/>
      <c r="V13" s="203"/>
      <c r="Z13" s="75" t="s">
        <v>20</v>
      </c>
      <c r="AA13" s="75">
        <v>5</v>
      </c>
      <c r="AB13" s="75" t="str">
        <f>_xlfn.TEXTJOIN(,TRUE,Table1[[#This Row],[Nombre]],Table1[[#This Row],[Ruedas]])</f>
        <v>Soul5</v>
      </c>
      <c r="AC13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13" s="75" t="str" cm="1">
        <f t="array" ref="AD13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13" s="75" cm="1">
        <f t="array" ref="AE13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5</v>
      </c>
      <c r="AF13" s="75" cm="1">
        <f t="array" ref="AF13">ROUND(INDEX($J$2:$J$41,SUMPRODUCT(($B$2:$E$41=Table1[[#This Row],[Full_Name]])*((ROW($J$2:$J$41)-1)))),2)</f>
        <v>14.64</v>
      </c>
      <c r="AG13" s="92">
        <f>IF(COUNTIF($BQ$4:$BQ$35,Table1[[#This Row],[Full_Name]])=1,$N$74,IF(COUNTIF($BQ$37:$BQ$63,Table1[[#This Row],[Full_Name]])=1,$O$74,IF(COUNTIF($BQ$65:$BQ$93,Table1[[#This Row],[Full_Name]])=1,$P$74,"ERROR")))</f>
        <v>-0.3</v>
      </c>
      <c r="AH13" s="93">
        <f>IF(COUNTIF($BQ$4:$BQ$35,Table1[[#This Row],[Full_Name]])=1,$N$75,IF(COUNTIF($BQ$37:$BQ$63,Table1[[#This Row],[Full_Name]])=1,$O$75,IF(COUNTIF($BQ$65:$BQ$93,Table1[[#This Row],[Full_Name]])=1,$P$75,"ERROR")))</f>
        <v>-0.15</v>
      </c>
      <c r="AI13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13" s="93">
        <f>IF(COUNTIF($BQ$4:$BQ$35,Table1[[#This Row],[Full_Name]])=1,$N$92,IF(COUNTIF($BQ$37:$BQ$63,Table1[[#This Row],[Full_Name]])=1,$O$92,IF(COUNTIF($BQ$65:$BQ$93,Table1[[#This Row],[Full_Name]])=1,$P$92,"ERROR")))</f>
        <v>0</v>
      </c>
      <c r="AK13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13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13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13" s="93">
        <f>IF(COUNTIF($BQ$4:$BQ$35,Table1[[#This Row],[Full_Name]])=1,$N$96,IF(COUNTIF($BQ$37:$BQ$63,Table1[[#This Row],[Full_Name]])=1,$O$96,IF(COUNTIF($BQ$65:$BQ$93,Table1[[#This Row],[Full_Name]])=1,$P$96,"ERROR")))</f>
        <v>0.09</v>
      </c>
      <c r="AO13" s="93">
        <f>IF(COUNTIF($BQ$4:$BQ$35,Table1[[#This Row],[Full_Name]])=1,$N$97,IF(COUNTIF($BQ$37:$BQ$63,Table1[[#This Row],[Full_Name]])=1,$O$97,IF(COUNTIF($BQ$65:$BQ$93,Table1[[#This Row],[Full_Name]])=1,$P$97,"ERROR")))</f>
        <v>0.09</v>
      </c>
      <c r="AP13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13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13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13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13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13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13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13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13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13" s="93">
        <f>IF(COUNTIF($BP$4:$BP$35,Table1[[#This Row],[Full_Name]])=1,$Q$69,IF(COUNTIF($BP$37:$BP$63,Table1[[#This Row],[Full_Name]])=1,$R$69,IF(COUNTIF($BP$65:$BP$93,Table1[[#This Row],[Full_Name]])=1,$S$69,"ERROR")))</f>
        <v>-0.05</v>
      </c>
      <c r="AZ13" s="93">
        <f>IF(COUNTIF($BP$4:$BP$35,Table1[[#This Row],[Full_Name]])=1,$T$69,IF(COUNTIF($BP$37:$BP$63,Table1[[#This Row],[Full_Name]])=1,$U$69,IF(COUNTIF($BP$65:$BP$93,Table1[[#This Row],[Full_Name]])=1,$V$69,"ERROR")))</f>
        <v>-0.1</v>
      </c>
      <c r="BA13" s="93">
        <f>IF(COUNTIF($BR$4:$BR$35,Table1[[#This Row],[Full_Name]])=1,$N$72,IF(COUNTIF($BR$37:$BR$63,Table1[[#This Row],[Full_Name]])=1,$O$72,IF(COUNTIF($BR$65:$BR$93,Table1[[#This Row],[Full_Name]])=1,$P$72,"ERROR")))</f>
        <v>-0.18</v>
      </c>
      <c r="BB13" s="93">
        <f>IF(COUNTIF($BR$4:$BR$35,Table1[[#This Row],[Full_Name]])=1,$T$72,IF(COUNTIF($BR$37:$BR$63,Table1[[#This Row],[Full_Name]])=1,$U$72,IF(COUNTIF($BR$65:$BR$93,Table1[[#This Row],[Full_Name]])=1,$V$72,"ERROR")))</f>
        <v>0.06</v>
      </c>
      <c r="BC13" s="93">
        <f>IF(COUNTIF($BQ$4:$BQ$35,Table1[[#This Row],[Full_Name]])=1,$N$76,IF(COUNTIF($BQ$37:$BQ$63,Table1[[#This Row],[Full_Name]])=1,$O$76,IF(COUNTIF($BQ$65:$BQ$93,Table1[[#This Row],[Full_Name]])=1,$P$76,"ERROR")))</f>
        <v>0</v>
      </c>
      <c r="BD13" s="93">
        <f>IF(COUNTIF($BQ$4:$BQ$35,Table1[[#This Row],[Full_Name]])=1,$N$77,IF(COUNTIF($BQ$37:$BQ$63,Table1[[#This Row],[Full_Name]])=1,$O$77,IF(COUNTIF($BQ$65:$BQ$93,Table1[[#This Row],[Full_Name]])=1,$P$77,"ERROR")))</f>
        <v>0</v>
      </c>
      <c r="BE13" s="93">
        <f>IF(COUNTIF($BQ$4:$BQ$35,Table1[[#This Row],[Full_Name]])=1,$N$78,IF(COUNTIF($BQ$37:$BQ$63,Table1[[#This Row],[Full_Name]])=1,$O$78,IF(COUNTIF($BQ$65:$BQ$93,Table1[[#This Row],[Full_Name]])=1,$P$78,"ERROR")))</f>
        <v>0.04</v>
      </c>
      <c r="BF13" s="93">
        <f>IF(COUNTIF($BQ$4:$BQ$35,Table1[[#This Row],[Full_Name]])=1,$N$79,IF(COUNTIF($BQ$37:$BQ$63,Table1[[#This Row],[Full_Name]])=1,$O$79,IF(COUNTIF($BQ$65:$BQ$93,Table1[[#This Row],[Full_Name]])=1,$P$79,"ERROR")))</f>
        <v>0.04</v>
      </c>
      <c r="BG13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13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13" s="93">
        <f>IF(COUNTIF($BQ$4:$BQ$35,Table1[[#This Row],[Full_Name]])=1,$N$82,IF(COUNTIF($BQ$37:$BQ$63,Table1[[#This Row],[Full_Name]])=1,$O$82,IF(COUNTIF($BQ$65:$BQ$93,Table1[[#This Row],[Full_Name]])=1,$P$82,"ERROR")))</f>
        <v>0.11</v>
      </c>
      <c r="BJ13" s="93">
        <f>IF(COUNTIF($BQ$4:$BQ$35,Table1[[#This Row],[Full_Name]])=1,$N$83,IF(COUNTIF($BQ$37:$BQ$63,Table1[[#This Row],[Full_Name]])=1,$O$83,IF(COUNTIF($BQ$65:$BQ$93,Table1[[#This Row],[Full_Name]])=1,$P$83,"ERROR")))</f>
        <v>0.11</v>
      </c>
      <c r="BK13" s="97">
        <f>IF(COUNTIF($BQ$4:$BQ$35,Table1[[#This Row],[Full_Name]])=1,$N$84,IF(COUNTIF($BQ$37:$BQ$63,Table1[[#This Row],[Full_Name]])=1,$O$84,IF(COUNTIF($BQ$65:$BQ$93,Table1[[#This Row],[Full_Name]])=1,$P$84,"ERROR")))</f>
        <v>0.12</v>
      </c>
      <c r="BL13" s="97">
        <f>IF(COUNTIF($BQ$4:$BQ$35,Table1[[#This Row],[Full_Name]])=1,$N$85,IF(COUNTIF($BQ$37:$BQ$63,Table1[[#This Row],[Full_Name]])=1,$O$85,IF(COUNTIF($BQ$65:$BQ$93,Table1[[#This Row],[Full_Name]])=1,$P$85,"ERROR")))</f>
        <v>0.12</v>
      </c>
      <c r="BM13" s="97">
        <f>IF(COUNTIF($BQ$4:$BQ$35,Table1[[#This Row],[Full_Name]])=1,$N$86,IF(COUNTIF($BQ$37:$BQ$63,Table1[[#This Row],[Full_Name]])=1,$O$86,IF(COUNTIF($BQ$65:$BQ$93,Table1[[#This Row],[Full_Name]])=1,$P$86,"ERROR")))</f>
        <v>0.12</v>
      </c>
      <c r="BN13" s="97">
        <f>IF(COUNTIF($BQ$4:$BQ$35,Table1[[#This Row],[Full_Name]])=1,$N$87,IF(COUNTIF($BQ$37:$BQ$63,Table1[[#This Row],[Full_Name]])=1,$O$87,IF(COUNTIF($BQ$65:$BQ$93,Table1[[#This Row],[Full_Name]])=1,$P$87,"ERROR")))</f>
        <v>0.12</v>
      </c>
      <c r="BP13" s="91" t="s">
        <v>107</v>
      </c>
      <c r="BQ13" s="73" t="s">
        <v>109</v>
      </c>
      <c r="BR13" s="44" t="s">
        <v>109</v>
      </c>
    </row>
    <row r="14" spans="1:186" ht="15" customHeight="1" x14ac:dyDescent="0.3">
      <c r="A14" s="21"/>
      <c r="B14" s="25" t="s">
        <v>94</v>
      </c>
      <c r="C14" s="24"/>
      <c r="D14" s="24" t="s">
        <v>91</v>
      </c>
      <c r="E14" s="16"/>
      <c r="F14" s="250"/>
      <c r="G14" s="76" t="str">
        <f t="shared" si="3"/>
        <v>C</v>
      </c>
      <c r="H14" s="73">
        <v>28</v>
      </c>
      <c r="I14" s="77">
        <f t="shared" si="0"/>
        <v>5.7784708475226907</v>
      </c>
      <c r="J14" s="78">
        <v>136.745273598447</v>
      </c>
      <c r="K14" s="79">
        <f t="shared" si="1"/>
        <v>4.5131664937348148</v>
      </c>
      <c r="L14" s="45" t="s">
        <v>219</v>
      </c>
      <c r="M14" s="94">
        <v>3</v>
      </c>
      <c r="N14" s="115">
        <v>-0.15</v>
      </c>
      <c r="O14" s="115">
        <v>-0.2</v>
      </c>
      <c r="P14" s="116">
        <v>-0.25</v>
      </c>
      <c r="X14" s="73"/>
      <c r="Y14" s="73"/>
      <c r="Z14" s="75" t="s">
        <v>21</v>
      </c>
      <c r="AA14" s="75">
        <v>5</v>
      </c>
      <c r="AB14" s="75" t="str">
        <f>_xlfn.TEXTJOIN(,TRUE,Table1[[#This Row],[Nombre]],Table1[[#This Row],[Ruedas]])</f>
        <v>Acid5</v>
      </c>
      <c r="AC14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14" s="75" t="str" cm="1">
        <f t="array" ref="AD14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14" s="75" cm="1">
        <f t="array" ref="AE14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4</v>
      </c>
      <c r="AF14" s="75" cm="1">
        <f t="array" ref="AF14">ROUND(INDEX($J$2:$J$41,SUMPRODUCT(($B$2:$E$41=Table1[[#This Row],[Full_Name]])*((ROW($J$2:$J$41)-1)))),2)</f>
        <v>13.32</v>
      </c>
      <c r="AG14" s="92">
        <f>IF(COUNTIF($BQ$4:$BQ$35,Table1[[#This Row],[Full_Name]])=1,$N$74,IF(COUNTIF($BQ$37:$BQ$63,Table1[[#This Row],[Full_Name]])=1,$O$74,IF(COUNTIF($BQ$65:$BQ$93,Table1[[#This Row],[Full_Name]])=1,$P$74,"ERROR")))</f>
        <v>-0.3</v>
      </c>
      <c r="AH14" s="93">
        <f>IF(COUNTIF($BQ$4:$BQ$35,Table1[[#This Row],[Full_Name]])=1,$N$75,IF(COUNTIF($BQ$37:$BQ$63,Table1[[#This Row],[Full_Name]])=1,$O$75,IF(COUNTIF($BQ$65:$BQ$93,Table1[[#This Row],[Full_Name]])=1,$P$75,"ERROR")))</f>
        <v>-0.15</v>
      </c>
      <c r="AI14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14" s="93">
        <f>IF(COUNTIF($BQ$4:$BQ$35,Table1[[#This Row],[Full_Name]])=1,$N$92,IF(COUNTIF($BQ$37:$BQ$63,Table1[[#This Row],[Full_Name]])=1,$O$92,IF(COUNTIF($BQ$65:$BQ$93,Table1[[#This Row],[Full_Name]])=1,$P$92,"ERROR")))</f>
        <v>0</v>
      </c>
      <c r="AK14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14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14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14" s="93">
        <f>IF(COUNTIF($BQ$4:$BQ$35,Table1[[#This Row],[Full_Name]])=1,$N$96,IF(COUNTIF($BQ$37:$BQ$63,Table1[[#This Row],[Full_Name]])=1,$O$96,IF(COUNTIF($BQ$65:$BQ$93,Table1[[#This Row],[Full_Name]])=1,$P$96,"ERROR")))</f>
        <v>0.09</v>
      </c>
      <c r="AO14" s="93">
        <f>IF(COUNTIF($BQ$4:$BQ$35,Table1[[#This Row],[Full_Name]])=1,$N$97,IF(COUNTIF($BQ$37:$BQ$63,Table1[[#This Row],[Full_Name]])=1,$O$97,IF(COUNTIF($BQ$65:$BQ$93,Table1[[#This Row],[Full_Name]])=1,$P$97,"ERROR")))</f>
        <v>0.09</v>
      </c>
      <c r="AP14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14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14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14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14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14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14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14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14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14" s="93">
        <f>IF(COUNTIF($BP$4:$BP$35,Table1[[#This Row],[Full_Name]])=1,$Q$69,IF(COUNTIF($BP$37:$BP$63,Table1[[#This Row],[Full_Name]])=1,$R$69,IF(COUNTIF($BP$65:$BP$93,Table1[[#This Row],[Full_Name]])=1,$S$69,"ERROR")))</f>
        <v>-0.05</v>
      </c>
      <c r="AZ14" s="93">
        <f>IF(COUNTIF($BP$4:$BP$35,Table1[[#This Row],[Full_Name]])=1,$T$69,IF(COUNTIF($BP$37:$BP$63,Table1[[#This Row],[Full_Name]])=1,$U$69,IF(COUNTIF($BP$65:$BP$93,Table1[[#This Row],[Full_Name]])=1,$V$69,"ERROR")))</f>
        <v>-0.1</v>
      </c>
      <c r="BA14" s="93">
        <f>IF(COUNTIF($BR$4:$BR$35,Table1[[#This Row],[Full_Name]])=1,$N$72,IF(COUNTIF($BR$37:$BR$63,Table1[[#This Row],[Full_Name]])=1,$O$72,IF(COUNTIF($BR$65:$BR$93,Table1[[#This Row],[Full_Name]])=1,$P$72,"ERROR")))</f>
        <v>-0.18</v>
      </c>
      <c r="BB14" s="93">
        <f>IF(COUNTIF($BR$4:$BR$35,Table1[[#This Row],[Full_Name]])=1,$T$72,IF(COUNTIF($BR$37:$BR$63,Table1[[#This Row],[Full_Name]])=1,$U$72,IF(COUNTIF($BR$65:$BR$93,Table1[[#This Row],[Full_Name]])=1,$V$72,"ERROR")))</f>
        <v>0.06</v>
      </c>
      <c r="BC14" s="93">
        <f>IF(COUNTIF($BQ$4:$BQ$35,Table1[[#This Row],[Full_Name]])=1,$N$76,IF(COUNTIF($BQ$37:$BQ$63,Table1[[#This Row],[Full_Name]])=1,$O$76,IF(COUNTIF($BQ$65:$BQ$93,Table1[[#This Row],[Full_Name]])=1,$P$76,"ERROR")))</f>
        <v>0</v>
      </c>
      <c r="BD14" s="93">
        <f>IF(COUNTIF($BQ$4:$BQ$35,Table1[[#This Row],[Full_Name]])=1,$N$77,IF(COUNTIF($BQ$37:$BQ$63,Table1[[#This Row],[Full_Name]])=1,$O$77,IF(COUNTIF($BQ$65:$BQ$93,Table1[[#This Row],[Full_Name]])=1,$P$77,"ERROR")))</f>
        <v>0</v>
      </c>
      <c r="BE14" s="93">
        <f>IF(COUNTIF($BQ$4:$BQ$35,Table1[[#This Row],[Full_Name]])=1,$N$78,IF(COUNTIF($BQ$37:$BQ$63,Table1[[#This Row],[Full_Name]])=1,$O$78,IF(COUNTIF($BQ$65:$BQ$93,Table1[[#This Row],[Full_Name]])=1,$P$78,"ERROR")))</f>
        <v>0.04</v>
      </c>
      <c r="BF14" s="93">
        <f>IF(COUNTIF($BQ$4:$BQ$35,Table1[[#This Row],[Full_Name]])=1,$N$79,IF(COUNTIF($BQ$37:$BQ$63,Table1[[#This Row],[Full_Name]])=1,$O$79,IF(COUNTIF($BQ$65:$BQ$93,Table1[[#This Row],[Full_Name]])=1,$P$79,"ERROR")))</f>
        <v>0.04</v>
      </c>
      <c r="BG14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14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14" s="93">
        <f>IF(COUNTIF($BQ$4:$BQ$35,Table1[[#This Row],[Full_Name]])=1,$N$82,IF(COUNTIF($BQ$37:$BQ$63,Table1[[#This Row],[Full_Name]])=1,$O$82,IF(COUNTIF($BQ$65:$BQ$93,Table1[[#This Row],[Full_Name]])=1,$P$82,"ERROR")))</f>
        <v>0.11</v>
      </c>
      <c r="BJ14" s="93">
        <f>IF(COUNTIF($BQ$4:$BQ$35,Table1[[#This Row],[Full_Name]])=1,$N$83,IF(COUNTIF($BQ$37:$BQ$63,Table1[[#This Row],[Full_Name]])=1,$O$83,IF(COUNTIF($BQ$65:$BQ$93,Table1[[#This Row],[Full_Name]])=1,$P$83,"ERROR")))</f>
        <v>0.11</v>
      </c>
      <c r="BK14" s="97">
        <f>IF(COUNTIF($BQ$4:$BQ$35,Table1[[#This Row],[Full_Name]])=1,$N$84,IF(COUNTIF($BQ$37:$BQ$63,Table1[[#This Row],[Full_Name]])=1,$O$84,IF(COUNTIF($BQ$65:$BQ$93,Table1[[#This Row],[Full_Name]])=1,$P$84,"ERROR")))</f>
        <v>0.12</v>
      </c>
      <c r="BL14" s="97">
        <f>IF(COUNTIF($BQ$4:$BQ$35,Table1[[#This Row],[Full_Name]])=1,$N$85,IF(COUNTIF($BQ$37:$BQ$63,Table1[[#This Row],[Full_Name]])=1,$O$85,IF(COUNTIF($BQ$65:$BQ$93,Table1[[#This Row],[Full_Name]])=1,$P$85,"ERROR")))</f>
        <v>0.12</v>
      </c>
      <c r="BM14" s="97">
        <f>IF(COUNTIF($BQ$4:$BQ$35,Table1[[#This Row],[Full_Name]])=1,$N$86,IF(COUNTIF($BQ$37:$BQ$63,Table1[[#This Row],[Full_Name]])=1,$O$86,IF(COUNTIF($BQ$65:$BQ$93,Table1[[#This Row],[Full_Name]])=1,$P$86,"ERROR")))</f>
        <v>0.12</v>
      </c>
      <c r="BN14" s="97">
        <f>IF(COUNTIF($BQ$4:$BQ$35,Table1[[#This Row],[Full_Name]])=1,$N$87,IF(COUNTIF($BQ$37:$BQ$63,Table1[[#This Row],[Full_Name]])=1,$O$87,IF(COUNTIF($BQ$65:$BQ$93,Table1[[#This Row],[Full_Name]])=1,$P$87,"ERROR")))</f>
        <v>0.12</v>
      </c>
      <c r="BP14" s="91" t="s">
        <v>110</v>
      </c>
      <c r="BQ14" s="73" t="s">
        <v>116</v>
      </c>
      <c r="BR14" s="44" t="s">
        <v>116</v>
      </c>
    </row>
    <row r="15" spans="1:186" ht="15" customHeight="1" x14ac:dyDescent="0.3">
      <c r="A15" s="21"/>
      <c r="B15" s="25"/>
      <c r="C15" s="24" t="s">
        <v>63</v>
      </c>
      <c r="D15" s="24" t="s">
        <v>70</v>
      </c>
      <c r="E15" s="16"/>
      <c r="F15" s="250"/>
      <c r="G15" s="76" t="str">
        <f t="shared" si="3"/>
        <v>C</v>
      </c>
      <c r="H15" s="98">
        <v>27</v>
      </c>
      <c r="I15" s="99">
        <f t="shared" si="0"/>
        <v>5.7784708475226907</v>
      </c>
      <c r="J15" s="100">
        <v>132.23210710471218</v>
      </c>
      <c r="K15" s="79">
        <f t="shared" si="1"/>
        <v>2.3598467850098928</v>
      </c>
      <c r="L15" s="45" t="s">
        <v>413</v>
      </c>
      <c r="M15" s="94">
        <v>4</v>
      </c>
      <c r="N15" s="115">
        <v>0</v>
      </c>
      <c r="O15" s="115">
        <v>0</v>
      </c>
      <c r="P15" s="116">
        <v>0</v>
      </c>
      <c r="X15" s="73"/>
      <c r="Y15" s="73"/>
      <c r="Z15" s="75" t="s">
        <v>22</v>
      </c>
      <c r="AA15" s="75">
        <v>5</v>
      </c>
      <c r="AB15" s="75" t="str">
        <f>_xlfn.TEXTJOIN(,TRUE,Table1[[#This Row],[Nombre]],Table1[[#This Row],[Ruedas]])</f>
        <v>CrossAcid5</v>
      </c>
      <c r="AC15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15" s="75" t="str" cm="1">
        <f t="array" ref="AD15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15" s="75" cm="1">
        <f t="array" ref="AE15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6</v>
      </c>
      <c r="AF15" s="75" cm="1">
        <f t="array" ref="AF15">ROUND(INDEX($J$2:$J$41,SUMPRODUCT(($B$2:$E$41=Table1[[#This Row],[Full_Name]])*((ROW($J$2:$J$41)-1)))),2)</f>
        <v>16.11</v>
      </c>
      <c r="AG15" s="92">
        <f>IF(COUNTIF($BQ$4:$BQ$35,Table1[[#This Row],[Full_Name]])=1,$N$74,IF(COUNTIF($BQ$37:$BQ$63,Table1[[#This Row],[Full_Name]])=1,$O$74,IF(COUNTIF($BQ$65:$BQ$93,Table1[[#This Row],[Full_Name]])=1,$P$74,"ERROR")))</f>
        <v>-0.3</v>
      </c>
      <c r="AH15" s="93">
        <f>IF(COUNTIF($BQ$4:$BQ$35,Table1[[#This Row],[Full_Name]])=1,$N$75,IF(COUNTIF($BQ$37:$BQ$63,Table1[[#This Row],[Full_Name]])=1,$O$75,IF(COUNTIF($BQ$65:$BQ$93,Table1[[#This Row],[Full_Name]])=1,$P$75,"ERROR")))</f>
        <v>-0.15</v>
      </c>
      <c r="AI15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15" s="93">
        <f>IF(COUNTIF($BQ$4:$BQ$35,Table1[[#This Row],[Full_Name]])=1,$N$92,IF(COUNTIF($BQ$37:$BQ$63,Table1[[#This Row],[Full_Name]])=1,$O$92,IF(COUNTIF($BQ$65:$BQ$93,Table1[[#This Row],[Full_Name]])=1,$P$92,"ERROR")))</f>
        <v>0</v>
      </c>
      <c r="AK15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15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15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15" s="93">
        <f>IF(COUNTIF($BQ$4:$BQ$35,Table1[[#This Row],[Full_Name]])=1,$N$96,IF(COUNTIF($BQ$37:$BQ$63,Table1[[#This Row],[Full_Name]])=1,$O$96,IF(COUNTIF($BQ$65:$BQ$93,Table1[[#This Row],[Full_Name]])=1,$P$96,"ERROR")))</f>
        <v>0.09</v>
      </c>
      <c r="AO15" s="93">
        <f>IF(COUNTIF($BQ$4:$BQ$35,Table1[[#This Row],[Full_Name]])=1,$N$97,IF(COUNTIF($BQ$37:$BQ$63,Table1[[#This Row],[Full_Name]])=1,$O$97,IF(COUNTIF($BQ$65:$BQ$93,Table1[[#This Row],[Full_Name]])=1,$P$97,"ERROR")))</f>
        <v>0.09</v>
      </c>
      <c r="AP15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15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15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15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15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15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15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15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15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15" s="93">
        <f>IF(COUNTIF($BP$4:$BP$35,Table1[[#This Row],[Full_Name]])=1,$Q$69,IF(COUNTIF($BP$37:$BP$63,Table1[[#This Row],[Full_Name]])=1,$R$69,IF(COUNTIF($BP$65:$BP$93,Table1[[#This Row],[Full_Name]])=1,$S$69,"ERROR")))</f>
        <v>-0.05</v>
      </c>
      <c r="AZ15" s="93">
        <f>IF(COUNTIF($BP$4:$BP$35,Table1[[#This Row],[Full_Name]])=1,$T$69,IF(COUNTIF($BP$37:$BP$63,Table1[[#This Row],[Full_Name]])=1,$U$69,IF(COUNTIF($BP$65:$BP$93,Table1[[#This Row],[Full_Name]])=1,$V$69,"ERROR")))</f>
        <v>-0.1</v>
      </c>
      <c r="BA15" s="93">
        <f>IF(COUNTIF($BR$4:$BR$35,Table1[[#This Row],[Full_Name]])=1,$N$72,IF(COUNTIF($BR$37:$BR$63,Table1[[#This Row],[Full_Name]])=1,$O$72,IF(COUNTIF($BR$65:$BR$93,Table1[[#This Row],[Full_Name]])=1,$P$72,"ERROR")))</f>
        <v>-0.18</v>
      </c>
      <c r="BB15" s="93">
        <f>IF(COUNTIF($BR$4:$BR$35,Table1[[#This Row],[Full_Name]])=1,$T$72,IF(COUNTIF($BR$37:$BR$63,Table1[[#This Row],[Full_Name]])=1,$U$72,IF(COUNTIF($BR$65:$BR$93,Table1[[#This Row],[Full_Name]])=1,$V$72,"ERROR")))</f>
        <v>0.06</v>
      </c>
      <c r="BC15" s="93">
        <f>IF(COUNTIF($BQ$4:$BQ$35,Table1[[#This Row],[Full_Name]])=1,$N$76,IF(COUNTIF($BQ$37:$BQ$63,Table1[[#This Row],[Full_Name]])=1,$O$76,IF(COUNTIF($BQ$65:$BQ$93,Table1[[#This Row],[Full_Name]])=1,$P$76,"ERROR")))</f>
        <v>0</v>
      </c>
      <c r="BD15" s="93">
        <f>IF(COUNTIF($BQ$4:$BQ$35,Table1[[#This Row],[Full_Name]])=1,$N$77,IF(COUNTIF($BQ$37:$BQ$63,Table1[[#This Row],[Full_Name]])=1,$O$77,IF(COUNTIF($BQ$65:$BQ$93,Table1[[#This Row],[Full_Name]])=1,$P$77,"ERROR")))</f>
        <v>0</v>
      </c>
      <c r="BE15" s="93">
        <f>IF(COUNTIF($BQ$4:$BQ$35,Table1[[#This Row],[Full_Name]])=1,$N$78,IF(COUNTIF($BQ$37:$BQ$63,Table1[[#This Row],[Full_Name]])=1,$O$78,IF(COUNTIF($BQ$65:$BQ$93,Table1[[#This Row],[Full_Name]])=1,$P$78,"ERROR")))</f>
        <v>0.04</v>
      </c>
      <c r="BF15" s="93">
        <f>IF(COUNTIF($BQ$4:$BQ$35,Table1[[#This Row],[Full_Name]])=1,$N$79,IF(COUNTIF($BQ$37:$BQ$63,Table1[[#This Row],[Full_Name]])=1,$O$79,IF(COUNTIF($BQ$65:$BQ$93,Table1[[#This Row],[Full_Name]])=1,$P$79,"ERROR")))</f>
        <v>0.04</v>
      </c>
      <c r="BG15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15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15" s="93">
        <f>IF(COUNTIF($BQ$4:$BQ$35,Table1[[#This Row],[Full_Name]])=1,$N$82,IF(COUNTIF($BQ$37:$BQ$63,Table1[[#This Row],[Full_Name]])=1,$O$82,IF(COUNTIF($BQ$65:$BQ$93,Table1[[#This Row],[Full_Name]])=1,$P$82,"ERROR")))</f>
        <v>0.11</v>
      </c>
      <c r="BJ15" s="93">
        <f>IF(COUNTIF($BQ$4:$BQ$35,Table1[[#This Row],[Full_Name]])=1,$N$83,IF(COUNTIF($BQ$37:$BQ$63,Table1[[#This Row],[Full_Name]])=1,$O$83,IF(COUNTIF($BQ$65:$BQ$93,Table1[[#This Row],[Full_Name]])=1,$P$83,"ERROR")))</f>
        <v>0.11</v>
      </c>
      <c r="BK15" s="97">
        <f>IF(COUNTIF($BQ$4:$BQ$35,Table1[[#This Row],[Full_Name]])=1,$N$84,IF(COUNTIF($BQ$37:$BQ$63,Table1[[#This Row],[Full_Name]])=1,$O$84,IF(COUNTIF($BQ$65:$BQ$93,Table1[[#This Row],[Full_Name]])=1,$P$84,"ERROR")))</f>
        <v>0.12</v>
      </c>
      <c r="BL15" s="97">
        <f>IF(COUNTIF($BQ$4:$BQ$35,Table1[[#This Row],[Full_Name]])=1,$N$85,IF(COUNTIF($BQ$37:$BQ$63,Table1[[#This Row],[Full_Name]])=1,$O$85,IF(COUNTIF($BQ$65:$BQ$93,Table1[[#This Row],[Full_Name]])=1,$P$85,"ERROR")))</f>
        <v>0.12</v>
      </c>
      <c r="BM15" s="97">
        <f>IF(COUNTIF($BQ$4:$BQ$35,Table1[[#This Row],[Full_Name]])=1,$N$86,IF(COUNTIF($BQ$37:$BQ$63,Table1[[#This Row],[Full_Name]])=1,$O$86,IF(COUNTIF($BQ$65:$BQ$93,Table1[[#This Row],[Full_Name]])=1,$P$86,"ERROR")))</f>
        <v>0.12</v>
      </c>
      <c r="BN15" s="97">
        <f>IF(COUNTIF($BQ$4:$BQ$35,Table1[[#This Row],[Full_Name]])=1,$N$87,IF(COUNTIF($BQ$37:$BQ$63,Table1[[#This Row],[Full_Name]])=1,$O$87,IF(COUNTIF($BQ$65:$BQ$93,Table1[[#This Row],[Full_Name]])=1,$P$87,"ERROR")))</f>
        <v>0.12</v>
      </c>
      <c r="BP15" s="91" t="s">
        <v>98</v>
      </c>
      <c r="BQ15" s="75" t="s">
        <v>115</v>
      </c>
      <c r="BR15" s="90" t="s">
        <v>115</v>
      </c>
    </row>
    <row r="16" spans="1:186" s="106" customFormat="1" ht="15" customHeight="1" x14ac:dyDescent="0.3">
      <c r="A16" s="21"/>
      <c r="B16" s="25"/>
      <c r="C16" s="24"/>
      <c r="D16" s="24"/>
      <c r="E16" s="16"/>
      <c r="F16" s="250"/>
      <c r="G16" s="76" t="str">
        <f t="shared" si="3"/>
        <v>C</v>
      </c>
      <c r="H16" s="73">
        <v>26</v>
      </c>
      <c r="I16" s="77">
        <f t="shared" si="0"/>
        <v>5.7784708475226907</v>
      </c>
      <c r="J16" s="78">
        <v>129.87226031970229</v>
      </c>
      <c r="K16" s="79">
        <f t="shared" si="1"/>
        <v>2.3598467850098785</v>
      </c>
      <c r="L16" s="45" t="s">
        <v>414</v>
      </c>
      <c r="M16" s="94">
        <v>6</v>
      </c>
      <c r="N16" s="115">
        <v>0.04</v>
      </c>
      <c r="O16" s="115">
        <v>0.06</v>
      </c>
      <c r="P16" s="116">
        <v>0.08</v>
      </c>
      <c r="Q16" s="75"/>
      <c r="R16" s="75"/>
      <c r="S16" s="198"/>
      <c r="T16" s="198"/>
      <c r="U16" s="198"/>
      <c r="V16" s="198"/>
      <c r="W16" s="198"/>
      <c r="X16" s="73"/>
      <c r="Y16" s="73"/>
      <c r="Z16" s="75" t="s">
        <v>23</v>
      </c>
      <c r="AA16" s="75">
        <v>5</v>
      </c>
      <c r="AB16" s="75" t="str">
        <f>_xlfn.TEXTJOIN(,TRUE,Table1[[#This Row],[Nombre]],Table1[[#This Row],[Ruedas]])</f>
        <v>Barrow5</v>
      </c>
      <c r="AC16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16" s="75" t="str" cm="1">
        <f t="array" ref="AD16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16" s="75" cm="1">
        <f t="array" ref="AE16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10</v>
      </c>
      <c r="AF16" s="75" cm="1">
        <f t="array" ref="AF16">ROUND(INDEX($J$2:$J$41,SUMPRODUCT(($B$2:$E$41=Table1[[#This Row],[Full_Name]])*((ROW($J$2:$J$41)-1)))),2)</f>
        <v>16.11</v>
      </c>
      <c r="AG16" s="92">
        <f>IF(COUNTIF($BQ$4:$BQ$35,Table1[[#This Row],[Full_Name]])=1,$N$74,IF(COUNTIF($BQ$37:$BQ$63,Table1[[#This Row],[Full_Name]])=1,$O$74,IF(COUNTIF($BQ$65:$BQ$93,Table1[[#This Row],[Full_Name]])=1,$P$74,"ERROR")))</f>
        <v>-0.3</v>
      </c>
      <c r="AH16" s="93">
        <f>IF(COUNTIF($BQ$4:$BQ$35,Table1[[#This Row],[Full_Name]])=1,$N$75,IF(COUNTIF($BQ$37:$BQ$63,Table1[[#This Row],[Full_Name]])=1,$O$75,IF(COUNTIF($BQ$65:$BQ$93,Table1[[#This Row],[Full_Name]])=1,$P$75,"ERROR")))</f>
        <v>-0.15</v>
      </c>
      <c r="AI16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16" s="93">
        <f>IF(COUNTIF($BQ$4:$BQ$35,Table1[[#This Row],[Full_Name]])=1,$N$92,IF(COUNTIF($BQ$37:$BQ$63,Table1[[#This Row],[Full_Name]])=1,$O$92,IF(COUNTIF($BQ$65:$BQ$93,Table1[[#This Row],[Full_Name]])=1,$P$92,"ERROR")))</f>
        <v>0</v>
      </c>
      <c r="AK16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16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16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16" s="93">
        <f>IF(COUNTIF($BQ$4:$BQ$35,Table1[[#This Row],[Full_Name]])=1,$N$96,IF(COUNTIF($BQ$37:$BQ$63,Table1[[#This Row],[Full_Name]])=1,$O$96,IF(COUNTIF($BQ$65:$BQ$93,Table1[[#This Row],[Full_Name]])=1,$P$96,"ERROR")))</f>
        <v>0.09</v>
      </c>
      <c r="AO16" s="93">
        <f>IF(COUNTIF($BQ$4:$BQ$35,Table1[[#This Row],[Full_Name]])=1,$N$97,IF(COUNTIF($BQ$37:$BQ$63,Table1[[#This Row],[Full_Name]])=1,$O$97,IF(COUNTIF($BQ$65:$BQ$93,Table1[[#This Row],[Full_Name]])=1,$P$97,"ERROR")))</f>
        <v>0.09</v>
      </c>
      <c r="AP16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16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16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16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16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16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16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16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16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16" s="93">
        <f>IF(COUNTIF($BP$4:$BP$35,Table1[[#This Row],[Full_Name]])=1,$Q$69,IF(COUNTIF($BP$37:$BP$63,Table1[[#This Row],[Full_Name]])=1,$R$69,IF(COUNTIF($BP$65:$BP$93,Table1[[#This Row],[Full_Name]])=1,$S$69,"ERROR")))</f>
        <v>-0.15</v>
      </c>
      <c r="AZ16" s="93">
        <f>IF(COUNTIF($BP$4:$BP$35,Table1[[#This Row],[Full_Name]])=1,$T$69,IF(COUNTIF($BP$37:$BP$63,Table1[[#This Row],[Full_Name]])=1,$U$69,IF(COUNTIF($BP$65:$BP$93,Table1[[#This Row],[Full_Name]])=1,$V$69,"ERROR")))</f>
        <v>-0.3</v>
      </c>
      <c r="BA16" s="93">
        <f>IF(COUNTIF($BR$4:$BR$35,Table1[[#This Row],[Full_Name]])=1,$N$72,IF(COUNTIF($BR$37:$BR$63,Table1[[#This Row],[Full_Name]])=1,$O$72,IF(COUNTIF($BR$65:$BR$93,Table1[[#This Row],[Full_Name]])=1,$P$72,"ERROR")))</f>
        <v>-0.18</v>
      </c>
      <c r="BB16" s="93">
        <f>IF(COUNTIF($BR$4:$BR$35,Table1[[#This Row],[Full_Name]])=1,$T$72,IF(COUNTIF($BR$37:$BR$63,Table1[[#This Row],[Full_Name]])=1,$U$72,IF(COUNTIF($BR$65:$BR$93,Table1[[#This Row],[Full_Name]])=1,$V$72,"ERROR")))</f>
        <v>0.06</v>
      </c>
      <c r="BC16" s="93">
        <f>IF(COUNTIF($BQ$4:$BQ$35,Table1[[#This Row],[Full_Name]])=1,$N$76,IF(COUNTIF($BQ$37:$BQ$63,Table1[[#This Row],[Full_Name]])=1,$O$76,IF(COUNTIF($BQ$65:$BQ$93,Table1[[#This Row],[Full_Name]])=1,$P$76,"ERROR")))</f>
        <v>0</v>
      </c>
      <c r="BD16" s="93">
        <f>IF(COUNTIF($BQ$4:$BQ$35,Table1[[#This Row],[Full_Name]])=1,$N$77,IF(COUNTIF($BQ$37:$BQ$63,Table1[[#This Row],[Full_Name]])=1,$O$77,IF(COUNTIF($BQ$65:$BQ$93,Table1[[#This Row],[Full_Name]])=1,$P$77,"ERROR")))</f>
        <v>0</v>
      </c>
      <c r="BE16" s="93">
        <f>IF(COUNTIF($BQ$4:$BQ$35,Table1[[#This Row],[Full_Name]])=1,$N$78,IF(COUNTIF($BQ$37:$BQ$63,Table1[[#This Row],[Full_Name]])=1,$O$78,IF(COUNTIF($BQ$65:$BQ$93,Table1[[#This Row],[Full_Name]])=1,$P$78,"ERROR")))</f>
        <v>0.04</v>
      </c>
      <c r="BF16" s="93">
        <f>IF(COUNTIF($BQ$4:$BQ$35,Table1[[#This Row],[Full_Name]])=1,$N$79,IF(COUNTIF($BQ$37:$BQ$63,Table1[[#This Row],[Full_Name]])=1,$O$79,IF(COUNTIF($BQ$65:$BQ$93,Table1[[#This Row],[Full_Name]])=1,$P$79,"ERROR")))</f>
        <v>0.04</v>
      </c>
      <c r="BG16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16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16" s="93">
        <f>IF(COUNTIF($BQ$4:$BQ$35,Table1[[#This Row],[Full_Name]])=1,$N$82,IF(COUNTIF($BQ$37:$BQ$63,Table1[[#This Row],[Full_Name]])=1,$O$82,IF(COUNTIF($BQ$65:$BQ$93,Table1[[#This Row],[Full_Name]])=1,$P$82,"ERROR")))</f>
        <v>0.11</v>
      </c>
      <c r="BJ16" s="93">
        <f>IF(COUNTIF($BQ$4:$BQ$35,Table1[[#This Row],[Full_Name]])=1,$N$83,IF(COUNTIF($BQ$37:$BQ$63,Table1[[#This Row],[Full_Name]])=1,$O$83,IF(COUNTIF($BQ$65:$BQ$93,Table1[[#This Row],[Full_Name]])=1,$P$83,"ERROR")))</f>
        <v>0.11</v>
      </c>
      <c r="BK16" s="97">
        <f>IF(COUNTIF($BQ$4:$BQ$35,Table1[[#This Row],[Full_Name]])=1,$N$84,IF(COUNTIF($BQ$37:$BQ$63,Table1[[#This Row],[Full_Name]])=1,$O$84,IF(COUNTIF($BQ$65:$BQ$93,Table1[[#This Row],[Full_Name]])=1,$P$84,"ERROR")))</f>
        <v>0.12</v>
      </c>
      <c r="BL16" s="97">
        <f>IF(COUNTIF($BQ$4:$BQ$35,Table1[[#This Row],[Full_Name]])=1,$N$85,IF(COUNTIF($BQ$37:$BQ$63,Table1[[#This Row],[Full_Name]])=1,$O$85,IF(COUNTIF($BQ$65:$BQ$93,Table1[[#This Row],[Full_Name]])=1,$P$85,"ERROR")))</f>
        <v>0.12</v>
      </c>
      <c r="BM16" s="97">
        <f>IF(COUNTIF($BQ$4:$BQ$35,Table1[[#This Row],[Full_Name]])=1,$N$86,IF(COUNTIF($BQ$37:$BQ$63,Table1[[#This Row],[Full_Name]])=1,$O$86,IF(COUNTIF($BQ$65:$BQ$93,Table1[[#This Row],[Full_Name]])=1,$P$86,"ERROR")))</f>
        <v>0.12</v>
      </c>
      <c r="BN16" s="97">
        <f>IF(COUNTIF($BQ$4:$BQ$35,Table1[[#This Row],[Full_Name]])=1,$N$87,IF(COUNTIF($BQ$37:$BQ$63,Table1[[#This Row],[Full_Name]])=1,$O$87,IF(COUNTIF($BQ$65:$BQ$93,Table1[[#This Row],[Full_Name]])=1,$P$87,"ERROR")))</f>
        <v>0.12</v>
      </c>
      <c r="BO16" s="75"/>
      <c r="BP16" s="91" t="s">
        <v>100</v>
      </c>
      <c r="BQ16" s="75" t="s">
        <v>106</v>
      </c>
      <c r="BR16" s="90" t="s">
        <v>106</v>
      </c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</row>
    <row r="17" spans="1:186" ht="15" customHeight="1" x14ac:dyDescent="0.3">
      <c r="A17" s="21"/>
      <c r="B17" s="25"/>
      <c r="C17" s="24"/>
      <c r="D17" s="24" t="s">
        <v>79</v>
      </c>
      <c r="E17" s="16"/>
      <c r="F17" s="250"/>
      <c r="G17" s="76" t="str">
        <f t="shared" si="3"/>
        <v>C</v>
      </c>
      <c r="H17" s="73">
        <v>25</v>
      </c>
      <c r="I17" s="77">
        <f t="shared" si="0"/>
        <v>5.7784708475226907</v>
      </c>
      <c r="J17" s="78">
        <v>127.51241353469241</v>
      </c>
      <c r="K17" s="79">
        <f t="shared" si="1"/>
        <v>2.7944976673343263</v>
      </c>
      <c r="L17" s="45" t="s">
        <v>415</v>
      </c>
      <c r="M17" s="94">
        <v>9</v>
      </c>
      <c r="N17" s="115">
        <v>7.0000000000000007E-2</v>
      </c>
      <c r="O17" s="115">
        <v>0.1</v>
      </c>
      <c r="P17" s="116">
        <v>0.13</v>
      </c>
      <c r="X17" s="73"/>
      <c r="Y17" s="73"/>
      <c r="Z17" s="75" t="s">
        <v>24</v>
      </c>
      <c r="AA17" s="75">
        <v>5</v>
      </c>
      <c r="AB17" s="75" t="str">
        <f>_xlfn.TEXTJOIN(,TRUE,Table1[[#This Row],[Nombre]],Table1[[#This Row],[Ruedas]])</f>
        <v>Soyale5</v>
      </c>
      <c r="AC17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17" s="75" t="str" cm="1">
        <f t="array" ref="AD17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17" s="75" cm="1">
        <f t="array" ref="AE17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9</v>
      </c>
      <c r="AF17" s="75" cm="1">
        <f t="array" ref="AF17">ROUND(INDEX($J$2:$J$41,SUMPRODUCT(($B$2:$E$41=Table1[[#This Row],[Full_Name]])*((ROW($J$2:$J$41)-1)))),2)</f>
        <v>22.3</v>
      </c>
      <c r="AG17" s="92">
        <f>IF(COUNTIF($BQ$4:$BQ$35,Table1[[#This Row],[Full_Name]])=1,$N$74,IF(COUNTIF($BQ$37:$BQ$63,Table1[[#This Row],[Full_Name]])=1,$O$74,IF(COUNTIF($BQ$65:$BQ$93,Table1[[#This Row],[Full_Name]])=1,$P$74,"ERROR")))</f>
        <v>-0.3</v>
      </c>
      <c r="AH17" s="93">
        <f>IF(COUNTIF($BQ$4:$BQ$35,Table1[[#This Row],[Full_Name]])=1,$N$75,IF(COUNTIF($BQ$37:$BQ$63,Table1[[#This Row],[Full_Name]])=1,$O$75,IF(COUNTIF($BQ$65:$BQ$93,Table1[[#This Row],[Full_Name]])=1,$P$75,"ERROR")))</f>
        <v>-0.15</v>
      </c>
      <c r="AI17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17" s="93">
        <f>IF(COUNTIF($BQ$4:$BQ$35,Table1[[#This Row],[Full_Name]])=1,$N$92,IF(COUNTIF($BQ$37:$BQ$63,Table1[[#This Row],[Full_Name]])=1,$O$92,IF(COUNTIF($BQ$65:$BQ$93,Table1[[#This Row],[Full_Name]])=1,$P$92,"ERROR")))</f>
        <v>0</v>
      </c>
      <c r="AK17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17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17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17" s="93">
        <f>IF(COUNTIF($BQ$4:$BQ$35,Table1[[#This Row],[Full_Name]])=1,$N$96,IF(COUNTIF($BQ$37:$BQ$63,Table1[[#This Row],[Full_Name]])=1,$O$96,IF(COUNTIF($BQ$65:$BQ$93,Table1[[#This Row],[Full_Name]])=1,$P$96,"ERROR")))</f>
        <v>0.09</v>
      </c>
      <c r="AO17" s="93">
        <f>IF(COUNTIF($BQ$4:$BQ$35,Table1[[#This Row],[Full_Name]])=1,$N$97,IF(COUNTIF($BQ$37:$BQ$63,Table1[[#This Row],[Full_Name]])=1,$O$97,IF(COUNTIF($BQ$65:$BQ$93,Table1[[#This Row],[Full_Name]])=1,$P$97,"ERROR")))</f>
        <v>0.09</v>
      </c>
      <c r="AP17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17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17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17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17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17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17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17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17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17" s="93">
        <f>IF(COUNTIF($BP$4:$BP$35,Table1[[#This Row],[Full_Name]])=1,$Q$69,IF(COUNTIF($BP$37:$BP$63,Table1[[#This Row],[Full_Name]])=1,$R$69,IF(COUNTIF($BP$65:$BP$93,Table1[[#This Row],[Full_Name]])=1,$S$69,"ERROR")))</f>
        <v>-0.15</v>
      </c>
      <c r="AZ17" s="93">
        <f>IF(COUNTIF($BP$4:$BP$35,Table1[[#This Row],[Full_Name]])=1,$T$69,IF(COUNTIF($BP$37:$BP$63,Table1[[#This Row],[Full_Name]])=1,$U$69,IF(COUNTIF($BP$65:$BP$93,Table1[[#This Row],[Full_Name]])=1,$V$69,"ERROR")))</f>
        <v>-0.3</v>
      </c>
      <c r="BA17" s="93">
        <f>IF(COUNTIF($BR$4:$BR$35,Table1[[#This Row],[Full_Name]])=1,$N$72,IF(COUNTIF($BR$37:$BR$63,Table1[[#This Row],[Full_Name]])=1,$O$72,IF(COUNTIF($BR$65:$BR$93,Table1[[#This Row],[Full_Name]])=1,$P$72,"ERROR")))</f>
        <v>-0.18</v>
      </c>
      <c r="BB17" s="93">
        <f>IF(COUNTIF($BR$4:$BR$35,Table1[[#This Row],[Full_Name]])=1,$T$72,IF(COUNTIF($BR$37:$BR$63,Table1[[#This Row],[Full_Name]])=1,$U$72,IF(COUNTIF($BR$65:$BR$93,Table1[[#This Row],[Full_Name]])=1,$V$72,"ERROR")))</f>
        <v>0.06</v>
      </c>
      <c r="BC17" s="93">
        <f>IF(COUNTIF($BQ$4:$BQ$35,Table1[[#This Row],[Full_Name]])=1,$N$76,IF(COUNTIF($BQ$37:$BQ$63,Table1[[#This Row],[Full_Name]])=1,$O$76,IF(COUNTIF($BQ$65:$BQ$93,Table1[[#This Row],[Full_Name]])=1,$P$76,"ERROR")))</f>
        <v>0</v>
      </c>
      <c r="BD17" s="93">
        <f>IF(COUNTIF($BQ$4:$BQ$35,Table1[[#This Row],[Full_Name]])=1,$N$77,IF(COUNTIF($BQ$37:$BQ$63,Table1[[#This Row],[Full_Name]])=1,$O$77,IF(COUNTIF($BQ$65:$BQ$93,Table1[[#This Row],[Full_Name]])=1,$P$77,"ERROR")))</f>
        <v>0</v>
      </c>
      <c r="BE17" s="93">
        <f>IF(COUNTIF($BQ$4:$BQ$35,Table1[[#This Row],[Full_Name]])=1,$N$78,IF(COUNTIF($BQ$37:$BQ$63,Table1[[#This Row],[Full_Name]])=1,$O$78,IF(COUNTIF($BQ$65:$BQ$93,Table1[[#This Row],[Full_Name]])=1,$P$78,"ERROR")))</f>
        <v>0.04</v>
      </c>
      <c r="BF17" s="93">
        <f>IF(COUNTIF($BQ$4:$BQ$35,Table1[[#This Row],[Full_Name]])=1,$N$79,IF(COUNTIF($BQ$37:$BQ$63,Table1[[#This Row],[Full_Name]])=1,$O$79,IF(COUNTIF($BQ$65:$BQ$93,Table1[[#This Row],[Full_Name]])=1,$P$79,"ERROR")))</f>
        <v>0.04</v>
      </c>
      <c r="BG17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17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17" s="93">
        <f>IF(COUNTIF($BQ$4:$BQ$35,Table1[[#This Row],[Full_Name]])=1,$N$82,IF(COUNTIF($BQ$37:$BQ$63,Table1[[#This Row],[Full_Name]])=1,$O$82,IF(COUNTIF($BQ$65:$BQ$93,Table1[[#This Row],[Full_Name]])=1,$P$82,"ERROR")))</f>
        <v>0.11</v>
      </c>
      <c r="BJ17" s="93">
        <f>IF(COUNTIF($BQ$4:$BQ$35,Table1[[#This Row],[Full_Name]])=1,$N$83,IF(COUNTIF($BQ$37:$BQ$63,Table1[[#This Row],[Full_Name]])=1,$O$83,IF(COUNTIF($BQ$65:$BQ$93,Table1[[#This Row],[Full_Name]])=1,$P$83,"ERROR")))</f>
        <v>0.11</v>
      </c>
      <c r="BK17" s="97">
        <f>IF(COUNTIF($BQ$4:$BQ$35,Table1[[#This Row],[Full_Name]])=1,$N$84,IF(COUNTIF($BQ$37:$BQ$63,Table1[[#This Row],[Full_Name]])=1,$O$84,IF(COUNTIF($BQ$65:$BQ$93,Table1[[#This Row],[Full_Name]])=1,$P$84,"ERROR")))</f>
        <v>0.12</v>
      </c>
      <c r="BL17" s="97">
        <f>IF(COUNTIF($BQ$4:$BQ$35,Table1[[#This Row],[Full_Name]])=1,$N$85,IF(COUNTIF($BQ$37:$BQ$63,Table1[[#This Row],[Full_Name]])=1,$O$85,IF(COUNTIF($BQ$65:$BQ$93,Table1[[#This Row],[Full_Name]])=1,$P$85,"ERROR")))</f>
        <v>0.12</v>
      </c>
      <c r="BM17" s="97">
        <f>IF(COUNTIF($BQ$4:$BQ$35,Table1[[#This Row],[Full_Name]])=1,$N$86,IF(COUNTIF($BQ$37:$BQ$63,Table1[[#This Row],[Full_Name]])=1,$O$86,IF(COUNTIF($BQ$65:$BQ$93,Table1[[#This Row],[Full_Name]])=1,$P$86,"ERROR")))</f>
        <v>0.12</v>
      </c>
      <c r="BN17" s="97">
        <f>IF(COUNTIF($BQ$4:$BQ$35,Table1[[#This Row],[Full_Name]])=1,$N$87,IF(COUNTIF($BQ$37:$BQ$63,Table1[[#This Row],[Full_Name]])=1,$O$87,IF(COUNTIF($BQ$65:$BQ$93,Table1[[#This Row],[Full_Name]])=1,$P$87,"ERROR")))</f>
        <v>0.12</v>
      </c>
      <c r="BP17" s="91" t="s">
        <v>114</v>
      </c>
      <c r="BQ17" s="75" t="s">
        <v>107</v>
      </c>
      <c r="BR17" s="90" t="s">
        <v>107</v>
      </c>
    </row>
    <row r="18" spans="1:186" ht="15" customHeight="1" x14ac:dyDescent="0.3">
      <c r="A18" s="21"/>
      <c r="B18" s="25"/>
      <c r="C18" s="24" t="s">
        <v>72</v>
      </c>
      <c r="D18" s="24" t="s">
        <v>85</v>
      </c>
      <c r="E18" s="16"/>
      <c r="F18" s="250"/>
      <c r="G18" s="76" t="str">
        <f t="shared" si="3"/>
        <v>C</v>
      </c>
      <c r="H18" s="73">
        <v>24</v>
      </c>
      <c r="I18" s="77">
        <f t="shared" si="0"/>
        <v>5.7784708475226907</v>
      </c>
      <c r="J18" s="78">
        <v>124.71791586735809</v>
      </c>
      <c r="K18" s="79">
        <f t="shared" si="1"/>
        <v>3.5102406062381846</v>
      </c>
      <c r="L18" s="45" t="s">
        <v>416</v>
      </c>
      <c r="M18" s="94">
        <v>10</v>
      </c>
      <c r="N18" s="115">
        <v>0.11</v>
      </c>
      <c r="O18" s="115">
        <v>0.15</v>
      </c>
      <c r="P18" s="116">
        <v>0.19</v>
      </c>
      <c r="X18" s="73"/>
      <c r="Y18" s="73"/>
      <c r="Z18" s="75" t="s">
        <v>25</v>
      </c>
      <c r="AA18" s="75">
        <v>5</v>
      </c>
      <c r="AB18" s="75" t="str">
        <f>_xlfn.TEXTJOIN(,TRUE,Table1[[#This Row],[Nombre]],Table1[[#This Row],[Ruedas]])</f>
        <v>Postar5</v>
      </c>
      <c r="AC18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4</v>
      </c>
      <c r="AD18" s="75" t="str" cm="1">
        <f t="array" ref="AD18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18" s="75" cm="1">
        <f t="array" ref="AE18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7</v>
      </c>
      <c r="AF18" s="75" cm="1">
        <f t="array" ref="AF18">ROUND(INDEX($J$2:$J$41,SUMPRODUCT(($B$2:$E$41=Table1[[#This Row],[Full_Name]])*((ROW($J$2:$J$41)-1)))),2)</f>
        <v>17.8</v>
      </c>
      <c r="AG18" s="92">
        <f>IF(COUNTIF($BQ$4:$BQ$35,Table1[[#This Row],[Full_Name]])=1,$N$74,IF(COUNTIF($BQ$37:$BQ$63,Table1[[#This Row],[Full_Name]])=1,$O$74,IF(COUNTIF($BQ$65:$BQ$93,Table1[[#This Row],[Full_Name]])=1,$P$74,"ERROR")))</f>
        <v>-0.3</v>
      </c>
      <c r="AH18" s="93">
        <f>IF(COUNTIF($BQ$4:$BQ$35,Table1[[#This Row],[Full_Name]])=1,$N$75,IF(COUNTIF($BQ$37:$BQ$63,Table1[[#This Row],[Full_Name]])=1,$O$75,IF(COUNTIF($BQ$65:$BQ$93,Table1[[#This Row],[Full_Name]])=1,$P$75,"ERROR")))</f>
        <v>-0.15</v>
      </c>
      <c r="AI18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18" s="93">
        <f>IF(COUNTIF($BQ$4:$BQ$35,Table1[[#This Row],[Full_Name]])=1,$N$92,IF(COUNTIF($BQ$37:$BQ$63,Table1[[#This Row],[Full_Name]])=1,$O$92,IF(COUNTIF($BQ$65:$BQ$93,Table1[[#This Row],[Full_Name]])=1,$P$92,"ERROR")))</f>
        <v>0</v>
      </c>
      <c r="AK18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18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18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18" s="93">
        <f>IF(COUNTIF($BQ$4:$BQ$35,Table1[[#This Row],[Full_Name]])=1,$N$96,IF(COUNTIF($BQ$37:$BQ$63,Table1[[#This Row],[Full_Name]])=1,$O$96,IF(COUNTIF($BQ$65:$BQ$93,Table1[[#This Row],[Full_Name]])=1,$P$96,"ERROR")))</f>
        <v>0.09</v>
      </c>
      <c r="AO18" s="93">
        <f>IF(COUNTIF($BQ$4:$BQ$35,Table1[[#This Row],[Full_Name]])=1,$N$97,IF(COUNTIF($BQ$37:$BQ$63,Table1[[#This Row],[Full_Name]])=1,$O$97,IF(COUNTIF($BQ$65:$BQ$93,Table1[[#This Row],[Full_Name]])=1,$P$97,"ERROR")))</f>
        <v>0.09</v>
      </c>
      <c r="AP18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18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18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18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18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18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18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18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18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18" s="93">
        <f>IF(COUNTIF($BP$4:$BP$35,Table1[[#This Row],[Full_Name]])=1,$Q$69,IF(COUNTIF($BP$37:$BP$63,Table1[[#This Row],[Full_Name]])=1,$R$69,IF(COUNTIF($BP$65:$BP$93,Table1[[#This Row],[Full_Name]])=1,$S$69,"ERROR")))</f>
        <v>-0.05</v>
      </c>
      <c r="AZ18" s="93">
        <f>IF(COUNTIF($BP$4:$BP$35,Table1[[#This Row],[Full_Name]])=1,$T$69,IF(COUNTIF($BP$37:$BP$63,Table1[[#This Row],[Full_Name]])=1,$U$69,IF(COUNTIF($BP$65:$BP$93,Table1[[#This Row],[Full_Name]])=1,$V$69,"ERROR")))</f>
        <v>-0.1</v>
      </c>
      <c r="BA18" s="93">
        <f>IF(COUNTIF($BR$4:$BR$35,Table1[[#This Row],[Full_Name]])=1,$N$72,IF(COUNTIF($BR$37:$BR$63,Table1[[#This Row],[Full_Name]])=1,$O$72,IF(COUNTIF($BR$65:$BR$93,Table1[[#This Row],[Full_Name]])=1,$P$72,"ERROR")))</f>
        <v>-0.18</v>
      </c>
      <c r="BB18" s="93">
        <f>IF(COUNTIF($BR$4:$BR$35,Table1[[#This Row],[Full_Name]])=1,$T$72,IF(COUNTIF($BR$37:$BR$63,Table1[[#This Row],[Full_Name]])=1,$U$72,IF(COUNTIF($BR$65:$BR$93,Table1[[#This Row],[Full_Name]])=1,$V$72,"ERROR")))</f>
        <v>0.06</v>
      </c>
      <c r="BC18" s="93">
        <f>IF(COUNTIF($BQ$4:$BQ$35,Table1[[#This Row],[Full_Name]])=1,$N$76,IF(COUNTIF($BQ$37:$BQ$63,Table1[[#This Row],[Full_Name]])=1,$O$76,IF(COUNTIF($BQ$65:$BQ$93,Table1[[#This Row],[Full_Name]])=1,$P$76,"ERROR")))</f>
        <v>0</v>
      </c>
      <c r="BD18" s="93">
        <f>IF(COUNTIF($BQ$4:$BQ$35,Table1[[#This Row],[Full_Name]])=1,$N$77,IF(COUNTIF($BQ$37:$BQ$63,Table1[[#This Row],[Full_Name]])=1,$O$77,IF(COUNTIF($BQ$65:$BQ$93,Table1[[#This Row],[Full_Name]])=1,$P$77,"ERROR")))</f>
        <v>0</v>
      </c>
      <c r="BE18" s="93">
        <f>IF(COUNTIF($BQ$4:$BQ$35,Table1[[#This Row],[Full_Name]])=1,$N$78,IF(COUNTIF($BQ$37:$BQ$63,Table1[[#This Row],[Full_Name]])=1,$O$78,IF(COUNTIF($BQ$65:$BQ$93,Table1[[#This Row],[Full_Name]])=1,$P$78,"ERROR")))</f>
        <v>0.04</v>
      </c>
      <c r="BF18" s="93">
        <f>IF(COUNTIF($BQ$4:$BQ$35,Table1[[#This Row],[Full_Name]])=1,$N$79,IF(COUNTIF($BQ$37:$BQ$63,Table1[[#This Row],[Full_Name]])=1,$O$79,IF(COUNTIF($BQ$65:$BQ$93,Table1[[#This Row],[Full_Name]])=1,$P$79,"ERROR")))</f>
        <v>0.04</v>
      </c>
      <c r="BG18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18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18" s="93">
        <f>IF(COUNTIF($BQ$4:$BQ$35,Table1[[#This Row],[Full_Name]])=1,$N$82,IF(COUNTIF($BQ$37:$BQ$63,Table1[[#This Row],[Full_Name]])=1,$O$82,IF(COUNTIF($BQ$65:$BQ$93,Table1[[#This Row],[Full_Name]])=1,$P$82,"ERROR")))</f>
        <v>0.11</v>
      </c>
      <c r="BJ18" s="93">
        <f>IF(COUNTIF($BQ$4:$BQ$35,Table1[[#This Row],[Full_Name]])=1,$N$83,IF(COUNTIF($BQ$37:$BQ$63,Table1[[#This Row],[Full_Name]])=1,$O$83,IF(COUNTIF($BQ$65:$BQ$93,Table1[[#This Row],[Full_Name]])=1,$P$83,"ERROR")))</f>
        <v>0.11</v>
      </c>
      <c r="BK18" s="97">
        <f>IF(COUNTIF($BQ$4:$BQ$35,Table1[[#This Row],[Full_Name]])=1,$N$84,IF(COUNTIF($BQ$37:$BQ$63,Table1[[#This Row],[Full_Name]])=1,$O$84,IF(COUNTIF($BQ$65:$BQ$93,Table1[[#This Row],[Full_Name]])=1,$P$84,"ERROR")))</f>
        <v>0.12</v>
      </c>
      <c r="BL18" s="97">
        <f>IF(COUNTIF($BQ$4:$BQ$35,Table1[[#This Row],[Full_Name]])=1,$N$85,IF(COUNTIF($BQ$37:$BQ$63,Table1[[#This Row],[Full_Name]])=1,$O$85,IF(COUNTIF($BQ$65:$BQ$93,Table1[[#This Row],[Full_Name]])=1,$P$85,"ERROR")))</f>
        <v>0.12</v>
      </c>
      <c r="BM18" s="97">
        <f>IF(COUNTIF($BQ$4:$BQ$35,Table1[[#This Row],[Full_Name]])=1,$N$86,IF(COUNTIF($BQ$37:$BQ$63,Table1[[#This Row],[Full_Name]])=1,$O$86,IF(COUNTIF($BQ$65:$BQ$93,Table1[[#This Row],[Full_Name]])=1,$P$86,"ERROR")))</f>
        <v>0.12</v>
      </c>
      <c r="BN18" s="97">
        <f>IF(COUNTIF($BQ$4:$BQ$35,Table1[[#This Row],[Full_Name]])=1,$N$87,IF(COUNTIF($BQ$37:$BQ$63,Table1[[#This Row],[Full_Name]])=1,$O$87,IF(COUNTIF($BQ$65:$BQ$93,Table1[[#This Row],[Full_Name]])=1,$P$87,"ERROR")))</f>
        <v>0.12</v>
      </c>
      <c r="BP18" s="91" t="s">
        <v>51</v>
      </c>
      <c r="BQ18" s="75" t="s">
        <v>110</v>
      </c>
      <c r="BR18" s="90" t="s">
        <v>110</v>
      </c>
    </row>
    <row r="19" spans="1:186" ht="15" customHeight="1" thickBot="1" x14ac:dyDescent="0.35">
      <c r="A19" s="21"/>
      <c r="B19" s="25"/>
      <c r="C19" s="24" t="s">
        <v>77</v>
      </c>
      <c r="D19" s="24"/>
      <c r="E19" s="16" t="s">
        <v>90</v>
      </c>
      <c r="F19" s="250"/>
      <c r="G19" s="76" t="str">
        <f t="shared" si="3"/>
        <v>C</v>
      </c>
      <c r="H19" s="73">
        <v>23</v>
      </c>
      <c r="I19" s="77">
        <f t="shared" si="0"/>
        <v>5.7784708475226907</v>
      </c>
      <c r="J19" s="78">
        <v>121.2076752611199</v>
      </c>
      <c r="K19" s="79">
        <f t="shared" si="1"/>
        <v>5.0040740839265538</v>
      </c>
      <c r="L19" s="42" t="s">
        <v>417</v>
      </c>
      <c r="M19" s="94">
        <v>15</v>
      </c>
      <c r="N19" s="103">
        <v>0.12</v>
      </c>
      <c r="O19" s="103">
        <v>0.16</v>
      </c>
      <c r="P19" s="104">
        <v>0.2</v>
      </c>
      <c r="X19" s="73"/>
      <c r="Y19" s="73"/>
      <c r="Z19" s="75" t="s">
        <v>19</v>
      </c>
      <c r="AA19" s="75">
        <v>2</v>
      </c>
      <c r="AB19" s="75" t="str">
        <f>_xlfn.TEXTJOIN(,TRUE,Table1[[#This Row],[Nombre]],Table1[[#This Row],[Ruedas]])</f>
        <v>Powerslide2</v>
      </c>
      <c r="AC19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19" s="75" t="str" cm="1">
        <f t="array" ref="AD19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19" s="75" cm="1">
        <f t="array" ref="AE19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8</v>
      </c>
      <c r="AF19" s="75" cm="1">
        <f t="array" ref="AF19">ROUND(INDEX($J$2:$J$41,SUMPRODUCT(($B$2:$E$41=Table1[[#This Row],[Full_Name]])*((ROW($J$2:$J$41)-1)))),2)</f>
        <v>19.79</v>
      </c>
      <c r="AG19" s="92">
        <f>IF(COUNTIF($BQ$4:$BQ$35,Table1[[#This Row],[Full_Name]])=1,$N$74,IF(COUNTIF($BQ$37:$BQ$63,Table1[[#This Row],[Full_Name]])=1,$O$74,IF(COUNTIF($BQ$65:$BQ$93,Table1[[#This Row],[Full_Name]])=1,$P$74,"ERROR")))</f>
        <v>-0.3</v>
      </c>
      <c r="AH19" s="93">
        <f>IF(COUNTIF($BQ$4:$BQ$35,Table1[[#This Row],[Full_Name]])=1,$N$75,IF(COUNTIF($BQ$37:$BQ$63,Table1[[#This Row],[Full_Name]])=1,$O$75,IF(COUNTIF($BQ$65:$BQ$93,Table1[[#This Row],[Full_Name]])=1,$P$75,"ERROR")))</f>
        <v>-0.15</v>
      </c>
      <c r="AI19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19" s="93">
        <f>IF(COUNTIF($BQ$4:$BQ$35,Table1[[#This Row],[Full_Name]])=1,$N$92,IF(COUNTIF($BQ$37:$BQ$63,Table1[[#This Row],[Full_Name]])=1,$O$92,IF(COUNTIF($BQ$65:$BQ$93,Table1[[#This Row],[Full_Name]])=1,$P$92,"ERROR")))</f>
        <v>0</v>
      </c>
      <c r="AK19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19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19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19" s="93">
        <f>IF(COUNTIF($BQ$4:$BQ$35,Table1[[#This Row],[Full_Name]])=1,$N$96,IF(COUNTIF($BQ$37:$BQ$63,Table1[[#This Row],[Full_Name]])=1,$O$96,IF(COUNTIF($BQ$65:$BQ$93,Table1[[#This Row],[Full_Name]])=1,$P$96,"ERROR")))</f>
        <v>0.09</v>
      </c>
      <c r="AO19" s="93">
        <f>IF(COUNTIF($BQ$4:$BQ$35,Table1[[#This Row],[Full_Name]])=1,$N$97,IF(COUNTIF($BQ$37:$BQ$63,Table1[[#This Row],[Full_Name]])=1,$O$97,IF(COUNTIF($BQ$65:$BQ$93,Table1[[#This Row],[Full_Name]])=1,$P$97,"ERROR")))</f>
        <v>0.09</v>
      </c>
      <c r="AP19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19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19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19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19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19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19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19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19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19" s="93">
        <f>IF(COUNTIF($BP$4:$BP$35,Table1[[#This Row],[Full_Name]])=1,$Q$69,IF(COUNTIF($BP$37:$BP$63,Table1[[#This Row],[Full_Name]])=1,$R$69,IF(COUNTIF($BP$65:$BP$93,Table1[[#This Row],[Full_Name]])=1,$S$69,"ERROR")))</f>
        <v>-0.05</v>
      </c>
      <c r="AZ19" s="93">
        <f>IF(COUNTIF($BP$4:$BP$35,Table1[[#This Row],[Full_Name]])=1,$T$69,IF(COUNTIF($BP$37:$BP$63,Table1[[#This Row],[Full_Name]])=1,$U$69,IF(COUNTIF($BP$65:$BP$93,Table1[[#This Row],[Full_Name]])=1,$V$69,"ERROR")))</f>
        <v>-0.1</v>
      </c>
      <c r="BA19" s="93">
        <f>IF(COUNTIF($BR$4:$BR$35,Table1[[#This Row],[Full_Name]])=1,$N$72,IF(COUNTIF($BR$37:$BR$63,Table1[[#This Row],[Full_Name]])=1,$O$72,IF(COUNTIF($BR$65:$BR$93,Table1[[#This Row],[Full_Name]])=1,$P$72,"ERROR")))</f>
        <v>-0.18</v>
      </c>
      <c r="BB19" s="93">
        <f>IF(COUNTIF($BR$4:$BR$35,Table1[[#This Row],[Full_Name]])=1,$T$72,IF(COUNTIF($BR$37:$BR$63,Table1[[#This Row],[Full_Name]])=1,$U$72,IF(COUNTIF($BR$65:$BR$93,Table1[[#This Row],[Full_Name]])=1,$V$72,"ERROR")))</f>
        <v>0.06</v>
      </c>
      <c r="BC19" s="93">
        <f>IF(COUNTIF($BQ$4:$BQ$35,Table1[[#This Row],[Full_Name]])=1,$N$76,IF(COUNTIF($BQ$37:$BQ$63,Table1[[#This Row],[Full_Name]])=1,$O$76,IF(COUNTIF($BQ$65:$BQ$93,Table1[[#This Row],[Full_Name]])=1,$P$76,"ERROR")))</f>
        <v>0</v>
      </c>
      <c r="BD19" s="93">
        <f>IF(COUNTIF($BQ$4:$BQ$35,Table1[[#This Row],[Full_Name]])=1,$N$77,IF(COUNTIF($BQ$37:$BQ$63,Table1[[#This Row],[Full_Name]])=1,$O$77,IF(COUNTIF($BQ$65:$BQ$93,Table1[[#This Row],[Full_Name]])=1,$P$77,"ERROR")))</f>
        <v>0</v>
      </c>
      <c r="BE19" s="93">
        <f>IF(COUNTIF($BQ$4:$BQ$35,Table1[[#This Row],[Full_Name]])=1,$N$78,IF(COUNTIF($BQ$37:$BQ$63,Table1[[#This Row],[Full_Name]])=1,$O$78,IF(COUNTIF($BQ$65:$BQ$93,Table1[[#This Row],[Full_Name]])=1,$P$78,"ERROR")))</f>
        <v>0.04</v>
      </c>
      <c r="BF19" s="93">
        <f>IF(COUNTIF($BQ$4:$BQ$35,Table1[[#This Row],[Full_Name]])=1,$N$79,IF(COUNTIF($BQ$37:$BQ$63,Table1[[#This Row],[Full_Name]])=1,$O$79,IF(COUNTIF($BQ$65:$BQ$93,Table1[[#This Row],[Full_Name]])=1,$P$79,"ERROR")))</f>
        <v>0.04</v>
      </c>
      <c r="BG19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19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19" s="93">
        <f>IF(COUNTIF($BQ$4:$BQ$35,Table1[[#This Row],[Full_Name]])=1,$N$82,IF(COUNTIF($BQ$37:$BQ$63,Table1[[#This Row],[Full_Name]])=1,$O$82,IF(COUNTIF($BQ$65:$BQ$93,Table1[[#This Row],[Full_Name]])=1,$P$82,"ERROR")))</f>
        <v>0.11</v>
      </c>
      <c r="BJ19" s="93">
        <f>IF(COUNTIF($BQ$4:$BQ$35,Table1[[#This Row],[Full_Name]])=1,$N$83,IF(COUNTIF($BQ$37:$BQ$63,Table1[[#This Row],[Full_Name]])=1,$O$83,IF(COUNTIF($BQ$65:$BQ$93,Table1[[#This Row],[Full_Name]])=1,$P$83,"ERROR")))</f>
        <v>0.11</v>
      </c>
      <c r="BK19" s="97">
        <f>IF(COUNTIF($BQ$4:$BQ$35,Table1[[#This Row],[Full_Name]])=1,$N$84,IF(COUNTIF($BQ$37:$BQ$63,Table1[[#This Row],[Full_Name]])=1,$O$84,IF(COUNTIF($BQ$65:$BQ$93,Table1[[#This Row],[Full_Name]])=1,$P$84,"ERROR")))</f>
        <v>0.12</v>
      </c>
      <c r="BL19" s="97">
        <f>IF(COUNTIF($BQ$4:$BQ$35,Table1[[#This Row],[Full_Name]])=1,$N$85,IF(COUNTIF($BQ$37:$BQ$63,Table1[[#This Row],[Full_Name]])=1,$O$85,IF(COUNTIF($BQ$65:$BQ$93,Table1[[#This Row],[Full_Name]])=1,$P$85,"ERROR")))</f>
        <v>0.12</v>
      </c>
      <c r="BM19" s="97">
        <f>IF(COUNTIF($BQ$4:$BQ$35,Table1[[#This Row],[Full_Name]])=1,$N$86,IF(COUNTIF($BQ$37:$BQ$63,Table1[[#This Row],[Full_Name]])=1,$O$86,IF(COUNTIF($BQ$65:$BQ$93,Table1[[#This Row],[Full_Name]])=1,$P$86,"ERROR")))</f>
        <v>0.12</v>
      </c>
      <c r="BN19" s="97">
        <f>IF(COUNTIF($BQ$4:$BQ$35,Table1[[#This Row],[Full_Name]])=1,$N$87,IF(COUNTIF($BQ$37:$BQ$63,Table1[[#This Row],[Full_Name]])=1,$O$87,IF(COUNTIF($BQ$65:$BQ$93,Table1[[#This Row],[Full_Name]])=1,$P$87,"ERROR")))</f>
        <v>0.12</v>
      </c>
      <c r="BP19" s="91" t="s">
        <v>52</v>
      </c>
      <c r="BQ19" s="75" t="s">
        <v>98</v>
      </c>
      <c r="BR19" s="90" t="s">
        <v>98</v>
      </c>
    </row>
    <row r="20" spans="1:186" ht="15" customHeight="1" x14ac:dyDescent="0.3">
      <c r="A20" s="21"/>
      <c r="B20" s="25" t="s">
        <v>82</v>
      </c>
      <c r="C20" s="24" t="s">
        <v>76</v>
      </c>
      <c r="D20" s="24"/>
      <c r="E20" s="16"/>
      <c r="F20" s="250"/>
      <c r="G20" s="76" t="str">
        <f>G21</f>
        <v>C</v>
      </c>
      <c r="H20" s="73">
        <v>22</v>
      </c>
      <c r="I20" s="77">
        <f t="shared" si="0"/>
        <v>5.7784708475226907</v>
      </c>
      <c r="J20" s="78">
        <v>116.20360117719335</v>
      </c>
      <c r="K20" s="79">
        <f t="shared" si="1"/>
        <v>19.252284822450889</v>
      </c>
      <c r="X20" s="73"/>
      <c r="Y20" s="73"/>
      <c r="Z20" s="75" t="s">
        <v>20</v>
      </c>
      <c r="AA20" s="75">
        <v>2</v>
      </c>
      <c r="AB20" s="75" t="str">
        <f>_xlfn.TEXTJOIN(,TRUE,Table1[[#This Row],[Nombre]],Table1[[#This Row],[Ruedas]])</f>
        <v>Soul2</v>
      </c>
      <c r="AC20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20" s="75" t="str" cm="1">
        <f t="array" ref="AD20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20" s="75" cm="1">
        <f t="array" ref="AE20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10</v>
      </c>
      <c r="AF20" s="75" cm="1">
        <f t="array" ref="AF20">ROUND(INDEX($J$2:$J$41,SUMPRODUCT(($B$2:$E$41=Table1[[#This Row],[Full_Name]])*((ROW($J$2:$J$41)-1)))),2)</f>
        <v>25.88</v>
      </c>
      <c r="AG20" s="92">
        <f>IF(COUNTIF($BQ$4:$BQ$35,Table1[[#This Row],[Full_Name]])=1,$N$74,IF(COUNTIF($BQ$37:$BQ$63,Table1[[#This Row],[Full_Name]])=1,$O$74,IF(COUNTIF($BQ$65:$BQ$93,Table1[[#This Row],[Full_Name]])=1,$P$74,"ERROR")))</f>
        <v>-0.3</v>
      </c>
      <c r="AH20" s="93">
        <f>IF(COUNTIF($BQ$4:$BQ$35,Table1[[#This Row],[Full_Name]])=1,$N$75,IF(COUNTIF($BQ$37:$BQ$63,Table1[[#This Row],[Full_Name]])=1,$O$75,IF(COUNTIF($BQ$65:$BQ$93,Table1[[#This Row],[Full_Name]])=1,$P$75,"ERROR")))</f>
        <v>-0.15</v>
      </c>
      <c r="AI20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20" s="93">
        <f>IF(COUNTIF($BQ$4:$BQ$35,Table1[[#This Row],[Full_Name]])=1,$N$92,IF(COUNTIF($BQ$37:$BQ$63,Table1[[#This Row],[Full_Name]])=1,$O$92,IF(COUNTIF($BQ$65:$BQ$93,Table1[[#This Row],[Full_Name]])=1,$P$92,"ERROR")))</f>
        <v>0</v>
      </c>
      <c r="AK20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20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20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20" s="93">
        <f>IF(COUNTIF($BQ$4:$BQ$35,Table1[[#This Row],[Full_Name]])=1,$N$96,IF(COUNTIF($BQ$37:$BQ$63,Table1[[#This Row],[Full_Name]])=1,$O$96,IF(COUNTIF($BQ$65:$BQ$93,Table1[[#This Row],[Full_Name]])=1,$P$96,"ERROR")))</f>
        <v>0.09</v>
      </c>
      <c r="AO20" s="93">
        <f>IF(COUNTIF($BQ$4:$BQ$35,Table1[[#This Row],[Full_Name]])=1,$N$97,IF(COUNTIF($BQ$37:$BQ$63,Table1[[#This Row],[Full_Name]])=1,$O$97,IF(COUNTIF($BQ$65:$BQ$93,Table1[[#This Row],[Full_Name]])=1,$P$97,"ERROR")))</f>
        <v>0.09</v>
      </c>
      <c r="AP20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20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20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20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20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20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20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20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20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20" s="93">
        <f>IF(COUNTIF($BP$4:$BP$35,Table1[[#This Row],[Full_Name]])=1,$Q$69,IF(COUNTIF($BP$37:$BP$63,Table1[[#This Row],[Full_Name]])=1,$R$69,IF(COUNTIF($BP$65:$BP$93,Table1[[#This Row],[Full_Name]])=1,$S$69,"ERROR")))</f>
        <v>-0.05</v>
      </c>
      <c r="AZ20" s="93">
        <f>IF(COUNTIF($BP$4:$BP$35,Table1[[#This Row],[Full_Name]])=1,$T$69,IF(COUNTIF($BP$37:$BP$63,Table1[[#This Row],[Full_Name]])=1,$U$69,IF(COUNTIF($BP$65:$BP$93,Table1[[#This Row],[Full_Name]])=1,$V$69,"ERROR")))</f>
        <v>-0.1</v>
      </c>
      <c r="BA20" s="93">
        <f>IF(COUNTIF($BR$4:$BR$35,Table1[[#This Row],[Full_Name]])=1,$N$72,IF(COUNTIF($BR$37:$BR$63,Table1[[#This Row],[Full_Name]])=1,$O$72,IF(COUNTIF($BR$65:$BR$93,Table1[[#This Row],[Full_Name]])=1,$P$72,"ERROR")))</f>
        <v>-0.18</v>
      </c>
      <c r="BB20" s="93">
        <f>IF(COUNTIF($BR$4:$BR$35,Table1[[#This Row],[Full_Name]])=1,$T$72,IF(COUNTIF($BR$37:$BR$63,Table1[[#This Row],[Full_Name]])=1,$U$72,IF(COUNTIF($BR$65:$BR$93,Table1[[#This Row],[Full_Name]])=1,$V$72,"ERROR")))</f>
        <v>0.06</v>
      </c>
      <c r="BC20" s="93">
        <f>IF(COUNTIF($BQ$4:$BQ$35,Table1[[#This Row],[Full_Name]])=1,$N$76,IF(COUNTIF($BQ$37:$BQ$63,Table1[[#This Row],[Full_Name]])=1,$O$76,IF(COUNTIF($BQ$65:$BQ$93,Table1[[#This Row],[Full_Name]])=1,$P$76,"ERROR")))</f>
        <v>0</v>
      </c>
      <c r="BD20" s="93">
        <f>IF(COUNTIF($BQ$4:$BQ$35,Table1[[#This Row],[Full_Name]])=1,$N$77,IF(COUNTIF($BQ$37:$BQ$63,Table1[[#This Row],[Full_Name]])=1,$O$77,IF(COUNTIF($BQ$65:$BQ$93,Table1[[#This Row],[Full_Name]])=1,$P$77,"ERROR")))</f>
        <v>0</v>
      </c>
      <c r="BE20" s="93">
        <f>IF(COUNTIF($BQ$4:$BQ$35,Table1[[#This Row],[Full_Name]])=1,$N$78,IF(COUNTIF($BQ$37:$BQ$63,Table1[[#This Row],[Full_Name]])=1,$O$78,IF(COUNTIF($BQ$65:$BQ$93,Table1[[#This Row],[Full_Name]])=1,$P$78,"ERROR")))</f>
        <v>0.04</v>
      </c>
      <c r="BF20" s="93">
        <f>IF(COUNTIF($BQ$4:$BQ$35,Table1[[#This Row],[Full_Name]])=1,$N$79,IF(COUNTIF($BQ$37:$BQ$63,Table1[[#This Row],[Full_Name]])=1,$O$79,IF(COUNTIF($BQ$65:$BQ$93,Table1[[#This Row],[Full_Name]])=1,$P$79,"ERROR")))</f>
        <v>0.04</v>
      </c>
      <c r="BG20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20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20" s="93">
        <f>IF(COUNTIF($BQ$4:$BQ$35,Table1[[#This Row],[Full_Name]])=1,$N$82,IF(COUNTIF($BQ$37:$BQ$63,Table1[[#This Row],[Full_Name]])=1,$O$82,IF(COUNTIF($BQ$65:$BQ$93,Table1[[#This Row],[Full_Name]])=1,$P$82,"ERROR")))</f>
        <v>0.11</v>
      </c>
      <c r="BJ20" s="93">
        <f>IF(COUNTIF($BQ$4:$BQ$35,Table1[[#This Row],[Full_Name]])=1,$N$83,IF(COUNTIF($BQ$37:$BQ$63,Table1[[#This Row],[Full_Name]])=1,$O$83,IF(COUNTIF($BQ$65:$BQ$93,Table1[[#This Row],[Full_Name]])=1,$P$83,"ERROR")))</f>
        <v>0.11</v>
      </c>
      <c r="BK20" s="97">
        <f>IF(COUNTIF($BQ$4:$BQ$35,Table1[[#This Row],[Full_Name]])=1,$N$84,IF(COUNTIF($BQ$37:$BQ$63,Table1[[#This Row],[Full_Name]])=1,$O$84,IF(COUNTIF($BQ$65:$BQ$93,Table1[[#This Row],[Full_Name]])=1,$P$84,"ERROR")))</f>
        <v>0.12</v>
      </c>
      <c r="BL20" s="97">
        <f>IF(COUNTIF($BQ$4:$BQ$35,Table1[[#This Row],[Full_Name]])=1,$N$85,IF(COUNTIF($BQ$37:$BQ$63,Table1[[#This Row],[Full_Name]])=1,$O$85,IF(COUNTIF($BQ$65:$BQ$93,Table1[[#This Row],[Full_Name]])=1,$P$85,"ERROR")))</f>
        <v>0.12</v>
      </c>
      <c r="BM20" s="97">
        <f>IF(COUNTIF($BQ$4:$BQ$35,Table1[[#This Row],[Full_Name]])=1,$N$86,IF(COUNTIF($BQ$37:$BQ$63,Table1[[#This Row],[Full_Name]])=1,$O$86,IF(COUNTIF($BQ$65:$BQ$93,Table1[[#This Row],[Full_Name]])=1,$P$86,"ERROR")))</f>
        <v>0.12</v>
      </c>
      <c r="BN20" s="97">
        <f>IF(COUNTIF($BQ$4:$BQ$35,Table1[[#This Row],[Full_Name]])=1,$N$87,IF(COUNTIF($BQ$37:$BQ$63,Table1[[#This Row],[Full_Name]])=1,$O$87,IF(COUNTIF($BQ$65:$BQ$93,Table1[[#This Row],[Full_Name]])=1,$P$87,"ERROR")))</f>
        <v>0.12</v>
      </c>
      <c r="BP20" s="83" t="s">
        <v>74</v>
      </c>
      <c r="BQ20" s="75" t="s">
        <v>100</v>
      </c>
      <c r="BR20" s="90" t="s">
        <v>100</v>
      </c>
    </row>
    <row r="21" spans="1:186" ht="15" customHeight="1" thickBot="1" x14ac:dyDescent="0.35">
      <c r="A21" s="21"/>
      <c r="B21" s="31" t="s">
        <v>56</v>
      </c>
      <c r="C21" s="26"/>
      <c r="D21" s="26"/>
      <c r="E21" s="27"/>
      <c r="F21" s="251"/>
      <c r="G21" s="85" t="str">
        <f>F13</f>
        <v>C</v>
      </c>
      <c r="H21" s="86">
        <v>21</v>
      </c>
      <c r="I21" s="87">
        <f t="shared" si="0"/>
        <v>5.7784708475226907</v>
      </c>
      <c r="J21" s="88">
        <v>96.95131635474246</v>
      </c>
      <c r="K21" s="79">
        <f t="shared" si="1"/>
        <v>19.252284822450861</v>
      </c>
      <c r="L21" s="117" t="s">
        <v>138</v>
      </c>
      <c r="M21" s="117"/>
      <c r="S21" s="204"/>
      <c r="T21" s="204"/>
      <c r="U21" s="204"/>
      <c r="V21" s="204"/>
      <c r="X21" s="73"/>
      <c r="Y21" s="73"/>
      <c r="Z21" s="75" t="s">
        <v>21</v>
      </c>
      <c r="AA21" s="75">
        <v>2</v>
      </c>
      <c r="AB21" s="75" t="str">
        <f>_xlfn.TEXTJOIN(,TRUE,Table1[[#This Row],[Nombre]],Table1[[#This Row],[Ruedas]])</f>
        <v>Acid2</v>
      </c>
      <c r="AC21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21" s="75" t="str" cm="1">
        <f t="array" ref="AD21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21" s="75" cm="1">
        <f t="array" ref="AE21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7</v>
      </c>
      <c r="AF21" s="75" cm="1">
        <f t="array" ref="AF21">ROUND(INDEX($J$2:$J$41,SUMPRODUCT(($B$2:$E$41=Table1[[#This Row],[Full_Name]])*((ROW($J$2:$J$41)-1)))),2)</f>
        <v>17.8</v>
      </c>
      <c r="AG21" s="92">
        <f>IF(COUNTIF($BQ$4:$BQ$35,Table1[[#This Row],[Full_Name]])=1,$N$74,IF(COUNTIF($BQ$37:$BQ$63,Table1[[#This Row],[Full_Name]])=1,$O$74,IF(COUNTIF($BQ$65:$BQ$93,Table1[[#This Row],[Full_Name]])=1,$P$74,"ERROR")))</f>
        <v>-0.3</v>
      </c>
      <c r="AH21" s="93">
        <f>IF(COUNTIF($BQ$4:$BQ$35,Table1[[#This Row],[Full_Name]])=1,$N$75,IF(COUNTIF($BQ$37:$BQ$63,Table1[[#This Row],[Full_Name]])=1,$O$75,IF(COUNTIF($BQ$65:$BQ$93,Table1[[#This Row],[Full_Name]])=1,$P$75,"ERROR")))</f>
        <v>-0.15</v>
      </c>
      <c r="AI21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21" s="93">
        <f>IF(COUNTIF($BQ$4:$BQ$35,Table1[[#This Row],[Full_Name]])=1,$N$92,IF(COUNTIF($BQ$37:$BQ$63,Table1[[#This Row],[Full_Name]])=1,$O$92,IF(COUNTIF($BQ$65:$BQ$93,Table1[[#This Row],[Full_Name]])=1,$P$92,"ERROR")))</f>
        <v>0</v>
      </c>
      <c r="AK21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21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21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21" s="93">
        <f>IF(COUNTIF($BQ$4:$BQ$35,Table1[[#This Row],[Full_Name]])=1,$N$96,IF(COUNTIF($BQ$37:$BQ$63,Table1[[#This Row],[Full_Name]])=1,$O$96,IF(COUNTIF($BQ$65:$BQ$93,Table1[[#This Row],[Full_Name]])=1,$P$96,"ERROR")))</f>
        <v>0.09</v>
      </c>
      <c r="AO21" s="93">
        <f>IF(COUNTIF($BQ$4:$BQ$35,Table1[[#This Row],[Full_Name]])=1,$N$97,IF(COUNTIF($BQ$37:$BQ$63,Table1[[#This Row],[Full_Name]])=1,$O$97,IF(COUNTIF($BQ$65:$BQ$93,Table1[[#This Row],[Full_Name]])=1,$P$97,"ERROR")))</f>
        <v>0.09</v>
      </c>
      <c r="AP21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21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21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21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21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21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21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21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21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21" s="93">
        <f>IF(COUNTIF($BP$4:$BP$35,Table1[[#This Row],[Full_Name]])=1,$Q$69,IF(COUNTIF($BP$37:$BP$63,Table1[[#This Row],[Full_Name]])=1,$R$69,IF(COUNTIF($BP$65:$BP$93,Table1[[#This Row],[Full_Name]])=1,$S$69,"ERROR")))</f>
        <v>-0.05</v>
      </c>
      <c r="AZ21" s="93">
        <f>IF(COUNTIF($BP$4:$BP$35,Table1[[#This Row],[Full_Name]])=1,$T$69,IF(COUNTIF($BP$37:$BP$63,Table1[[#This Row],[Full_Name]])=1,$U$69,IF(COUNTIF($BP$65:$BP$93,Table1[[#This Row],[Full_Name]])=1,$V$69,"ERROR")))</f>
        <v>-0.1</v>
      </c>
      <c r="BA21" s="93">
        <f>IF(COUNTIF($BR$4:$BR$35,Table1[[#This Row],[Full_Name]])=1,$N$72,IF(COUNTIF($BR$37:$BR$63,Table1[[#This Row],[Full_Name]])=1,$O$72,IF(COUNTIF($BR$65:$BR$93,Table1[[#This Row],[Full_Name]])=1,$P$72,"ERROR")))</f>
        <v>-0.18</v>
      </c>
      <c r="BB21" s="93">
        <f>IF(COUNTIF($BR$4:$BR$35,Table1[[#This Row],[Full_Name]])=1,$T$72,IF(COUNTIF($BR$37:$BR$63,Table1[[#This Row],[Full_Name]])=1,$U$72,IF(COUNTIF($BR$65:$BR$93,Table1[[#This Row],[Full_Name]])=1,$V$72,"ERROR")))</f>
        <v>0.06</v>
      </c>
      <c r="BC21" s="93">
        <f>IF(COUNTIF($BQ$4:$BQ$35,Table1[[#This Row],[Full_Name]])=1,$N$76,IF(COUNTIF($BQ$37:$BQ$63,Table1[[#This Row],[Full_Name]])=1,$O$76,IF(COUNTIF($BQ$65:$BQ$93,Table1[[#This Row],[Full_Name]])=1,$P$76,"ERROR")))</f>
        <v>0</v>
      </c>
      <c r="BD21" s="93">
        <f>IF(COUNTIF($BQ$4:$BQ$35,Table1[[#This Row],[Full_Name]])=1,$N$77,IF(COUNTIF($BQ$37:$BQ$63,Table1[[#This Row],[Full_Name]])=1,$O$77,IF(COUNTIF($BQ$65:$BQ$93,Table1[[#This Row],[Full_Name]])=1,$P$77,"ERROR")))</f>
        <v>0</v>
      </c>
      <c r="BE21" s="93">
        <f>IF(COUNTIF($BQ$4:$BQ$35,Table1[[#This Row],[Full_Name]])=1,$N$78,IF(COUNTIF($BQ$37:$BQ$63,Table1[[#This Row],[Full_Name]])=1,$O$78,IF(COUNTIF($BQ$65:$BQ$93,Table1[[#This Row],[Full_Name]])=1,$P$78,"ERROR")))</f>
        <v>0.04</v>
      </c>
      <c r="BF21" s="93">
        <f>IF(COUNTIF($BQ$4:$BQ$35,Table1[[#This Row],[Full_Name]])=1,$N$79,IF(COUNTIF($BQ$37:$BQ$63,Table1[[#This Row],[Full_Name]])=1,$O$79,IF(COUNTIF($BQ$65:$BQ$93,Table1[[#This Row],[Full_Name]])=1,$P$79,"ERROR")))</f>
        <v>0.04</v>
      </c>
      <c r="BG21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21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21" s="93">
        <f>IF(COUNTIF($BQ$4:$BQ$35,Table1[[#This Row],[Full_Name]])=1,$N$82,IF(COUNTIF($BQ$37:$BQ$63,Table1[[#This Row],[Full_Name]])=1,$O$82,IF(COUNTIF($BQ$65:$BQ$93,Table1[[#This Row],[Full_Name]])=1,$P$82,"ERROR")))</f>
        <v>0.11</v>
      </c>
      <c r="BJ21" s="93">
        <f>IF(COUNTIF($BQ$4:$BQ$35,Table1[[#This Row],[Full_Name]])=1,$N$83,IF(COUNTIF($BQ$37:$BQ$63,Table1[[#This Row],[Full_Name]])=1,$O$83,IF(COUNTIF($BQ$65:$BQ$93,Table1[[#This Row],[Full_Name]])=1,$P$83,"ERROR")))</f>
        <v>0.11</v>
      </c>
      <c r="BK21" s="97">
        <f>IF(COUNTIF($BQ$4:$BQ$35,Table1[[#This Row],[Full_Name]])=1,$N$84,IF(COUNTIF($BQ$37:$BQ$63,Table1[[#This Row],[Full_Name]])=1,$O$84,IF(COUNTIF($BQ$65:$BQ$93,Table1[[#This Row],[Full_Name]])=1,$P$84,"ERROR")))</f>
        <v>0.12</v>
      </c>
      <c r="BL21" s="97">
        <f>IF(COUNTIF($BQ$4:$BQ$35,Table1[[#This Row],[Full_Name]])=1,$N$85,IF(COUNTIF($BQ$37:$BQ$63,Table1[[#This Row],[Full_Name]])=1,$O$85,IF(COUNTIF($BQ$65:$BQ$93,Table1[[#This Row],[Full_Name]])=1,$P$85,"ERROR")))</f>
        <v>0.12</v>
      </c>
      <c r="BM21" s="97">
        <f>IF(COUNTIF($BQ$4:$BQ$35,Table1[[#This Row],[Full_Name]])=1,$N$86,IF(COUNTIF($BQ$37:$BQ$63,Table1[[#This Row],[Full_Name]])=1,$O$86,IF(COUNTIF($BQ$65:$BQ$93,Table1[[#This Row],[Full_Name]])=1,$P$86,"ERROR")))</f>
        <v>0.12</v>
      </c>
      <c r="BN21" s="97">
        <f>IF(COUNTIF($BQ$4:$BQ$35,Table1[[#This Row],[Full_Name]])=1,$N$87,IF(COUNTIF($BQ$37:$BQ$63,Table1[[#This Row],[Full_Name]])=1,$O$87,IF(COUNTIF($BQ$65:$BQ$93,Table1[[#This Row],[Full_Name]])=1,$P$87,"ERROR")))</f>
        <v>0.12</v>
      </c>
      <c r="BP21" s="83" t="s">
        <v>75</v>
      </c>
      <c r="BQ21" s="75" t="s">
        <v>114</v>
      </c>
      <c r="BR21" s="90" t="s">
        <v>114</v>
      </c>
    </row>
    <row r="22" spans="1:186" ht="15" customHeight="1" x14ac:dyDescent="0.3">
      <c r="A22" s="21"/>
      <c r="B22" s="35"/>
      <c r="C22" s="22" t="s">
        <v>69</v>
      </c>
      <c r="D22" s="22"/>
      <c r="E22" s="23"/>
      <c r="F22" s="249" t="s">
        <v>7</v>
      </c>
      <c r="G22" s="76" t="str">
        <f t="shared" ref="G22:G29" si="4">G23</f>
        <v>D</v>
      </c>
      <c r="H22" s="73">
        <v>20</v>
      </c>
      <c r="I22" s="77">
        <f t="shared" si="0"/>
        <v>4.2302264969322021</v>
      </c>
      <c r="J22" s="78">
        <v>77.699031532291599</v>
      </c>
      <c r="K22" s="79">
        <f t="shared" si="1"/>
        <v>5.0040740839265681</v>
      </c>
      <c r="L22" s="4" t="s">
        <v>182</v>
      </c>
      <c r="M22" s="118"/>
      <c r="N22" s="81" t="s">
        <v>9</v>
      </c>
      <c r="O22" s="81" t="s">
        <v>10</v>
      </c>
      <c r="P22" s="82" t="s">
        <v>11</v>
      </c>
      <c r="S22" s="204"/>
      <c r="T22" s="204"/>
      <c r="U22" s="204"/>
      <c r="V22" s="204"/>
      <c r="X22" s="73"/>
      <c r="Y22" s="73"/>
      <c r="Z22" s="75" t="s">
        <v>22</v>
      </c>
      <c r="AA22" s="75">
        <v>2</v>
      </c>
      <c r="AB22" s="75" t="str">
        <f>_xlfn.TEXTJOIN(,TRUE,Table1[[#This Row],[Nombre]],Table1[[#This Row],[Ruedas]])</f>
        <v>CrossAcid2</v>
      </c>
      <c r="AC22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22" s="75" t="str" cm="1">
        <f t="array" ref="AD22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22" s="75" cm="1">
        <f t="array" ref="AE22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11</v>
      </c>
      <c r="AF22" s="75" cm="1">
        <f t="array" ref="AF22">ROUND(INDEX($J$2:$J$41,SUMPRODUCT(($B$2:$E$41=Table1[[#This Row],[Full_Name]])*((ROW($J$2:$J$41)-1)))),2)</f>
        <v>39.630000000000003</v>
      </c>
      <c r="AG22" s="92">
        <f>IF(COUNTIF($BQ$4:$BQ$35,Table1[[#This Row],[Full_Name]])=1,$N$74,IF(COUNTIF($BQ$37:$BQ$63,Table1[[#This Row],[Full_Name]])=1,$O$74,IF(COUNTIF($BQ$65:$BQ$93,Table1[[#This Row],[Full_Name]])=1,$P$74,"ERROR")))</f>
        <v>-0.3</v>
      </c>
      <c r="AH22" s="93">
        <f>IF(COUNTIF($BQ$4:$BQ$35,Table1[[#This Row],[Full_Name]])=1,$N$75,IF(COUNTIF($BQ$37:$BQ$63,Table1[[#This Row],[Full_Name]])=1,$O$75,IF(COUNTIF($BQ$65:$BQ$93,Table1[[#This Row],[Full_Name]])=1,$P$75,"ERROR")))</f>
        <v>-0.15</v>
      </c>
      <c r="AI22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22" s="93">
        <f>IF(COUNTIF($BQ$4:$BQ$35,Table1[[#This Row],[Full_Name]])=1,$N$92,IF(COUNTIF($BQ$37:$BQ$63,Table1[[#This Row],[Full_Name]])=1,$O$92,IF(COUNTIF($BQ$65:$BQ$93,Table1[[#This Row],[Full_Name]])=1,$P$92,"ERROR")))</f>
        <v>0</v>
      </c>
      <c r="AK22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22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22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22" s="93">
        <f>IF(COUNTIF($BQ$4:$BQ$35,Table1[[#This Row],[Full_Name]])=1,$N$96,IF(COUNTIF($BQ$37:$BQ$63,Table1[[#This Row],[Full_Name]])=1,$O$96,IF(COUNTIF($BQ$65:$BQ$93,Table1[[#This Row],[Full_Name]])=1,$P$96,"ERROR")))</f>
        <v>0.09</v>
      </c>
      <c r="AO22" s="93">
        <f>IF(COUNTIF($BQ$4:$BQ$35,Table1[[#This Row],[Full_Name]])=1,$N$97,IF(COUNTIF($BQ$37:$BQ$63,Table1[[#This Row],[Full_Name]])=1,$O$97,IF(COUNTIF($BQ$65:$BQ$93,Table1[[#This Row],[Full_Name]])=1,$P$97,"ERROR")))</f>
        <v>0.09</v>
      </c>
      <c r="AP22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22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22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22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22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22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22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22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22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22" s="93">
        <f>IF(COUNTIF($BP$4:$BP$35,Table1[[#This Row],[Full_Name]])=1,$Q$69,IF(COUNTIF($BP$37:$BP$63,Table1[[#This Row],[Full_Name]])=1,$R$69,IF(COUNTIF($BP$65:$BP$93,Table1[[#This Row],[Full_Name]])=1,$S$69,"ERROR")))</f>
        <v>-0.05</v>
      </c>
      <c r="AZ22" s="93">
        <f>IF(COUNTIF($BP$4:$BP$35,Table1[[#This Row],[Full_Name]])=1,$T$69,IF(COUNTIF($BP$37:$BP$63,Table1[[#This Row],[Full_Name]])=1,$U$69,IF(COUNTIF($BP$65:$BP$93,Table1[[#This Row],[Full_Name]])=1,$V$69,"ERROR")))</f>
        <v>-0.1</v>
      </c>
      <c r="BA22" s="93">
        <f>IF(COUNTIF($BR$4:$BR$35,Table1[[#This Row],[Full_Name]])=1,$N$72,IF(COUNTIF($BR$37:$BR$63,Table1[[#This Row],[Full_Name]])=1,$O$72,IF(COUNTIF($BR$65:$BR$93,Table1[[#This Row],[Full_Name]])=1,$P$72,"ERROR")))</f>
        <v>-0.18</v>
      </c>
      <c r="BB22" s="93">
        <f>IF(COUNTIF($BR$4:$BR$35,Table1[[#This Row],[Full_Name]])=1,$T$72,IF(COUNTIF($BR$37:$BR$63,Table1[[#This Row],[Full_Name]])=1,$U$72,IF(COUNTIF($BR$65:$BR$93,Table1[[#This Row],[Full_Name]])=1,$V$72,"ERROR")))</f>
        <v>0.06</v>
      </c>
      <c r="BC22" s="93">
        <f>IF(COUNTIF($BQ$4:$BQ$35,Table1[[#This Row],[Full_Name]])=1,$N$76,IF(COUNTIF($BQ$37:$BQ$63,Table1[[#This Row],[Full_Name]])=1,$O$76,IF(COUNTIF($BQ$65:$BQ$93,Table1[[#This Row],[Full_Name]])=1,$P$76,"ERROR")))</f>
        <v>0</v>
      </c>
      <c r="BD22" s="93">
        <f>IF(COUNTIF($BQ$4:$BQ$35,Table1[[#This Row],[Full_Name]])=1,$N$77,IF(COUNTIF($BQ$37:$BQ$63,Table1[[#This Row],[Full_Name]])=1,$O$77,IF(COUNTIF($BQ$65:$BQ$93,Table1[[#This Row],[Full_Name]])=1,$P$77,"ERROR")))</f>
        <v>0</v>
      </c>
      <c r="BE22" s="93">
        <f>IF(COUNTIF($BQ$4:$BQ$35,Table1[[#This Row],[Full_Name]])=1,$N$78,IF(COUNTIF($BQ$37:$BQ$63,Table1[[#This Row],[Full_Name]])=1,$O$78,IF(COUNTIF($BQ$65:$BQ$93,Table1[[#This Row],[Full_Name]])=1,$P$78,"ERROR")))</f>
        <v>0.04</v>
      </c>
      <c r="BF22" s="93">
        <f>IF(COUNTIF($BQ$4:$BQ$35,Table1[[#This Row],[Full_Name]])=1,$N$79,IF(COUNTIF($BQ$37:$BQ$63,Table1[[#This Row],[Full_Name]])=1,$O$79,IF(COUNTIF($BQ$65:$BQ$93,Table1[[#This Row],[Full_Name]])=1,$P$79,"ERROR")))</f>
        <v>0.04</v>
      </c>
      <c r="BG22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22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22" s="93">
        <f>IF(COUNTIF($BQ$4:$BQ$35,Table1[[#This Row],[Full_Name]])=1,$N$82,IF(COUNTIF($BQ$37:$BQ$63,Table1[[#This Row],[Full_Name]])=1,$O$82,IF(COUNTIF($BQ$65:$BQ$93,Table1[[#This Row],[Full_Name]])=1,$P$82,"ERROR")))</f>
        <v>0.11</v>
      </c>
      <c r="BJ22" s="93">
        <f>IF(COUNTIF($BQ$4:$BQ$35,Table1[[#This Row],[Full_Name]])=1,$N$83,IF(COUNTIF($BQ$37:$BQ$63,Table1[[#This Row],[Full_Name]])=1,$O$83,IF(COUNTIF($BQ$65:$BQ$93,Table1[[#This Row],[Full_Name]])=1,$P$83,"ERROR")))</f>
        <v>0.11</v>
      </c>
      <c r="BK22" s="97">
        <f>IF(COUNTIF($BQ$4:$BQ$35,Table1[[#This Row],[Full_Name]])=1,$N$84,IF(COUNTIF($BQ$37:$BQ$63,Table1[[#This Row],[Full_Name]])=1,$O$84,IF(COUNTIF($BQ$65:$BQ$93,Table1[[#This Row],[Full_Name]])=1,$P$84,"ERROR")))</f>
        <v>0.12</v>
      </c>
      <c r="BL22" s="97">
        <f>IF(COUNTIF($BQ$4:$BQ$35,Table1[[#This Row],[Full_Name]])=1,$N$85,IF(COUNTIF($BQ$37:$BQ$63,Table1[[#This Row],[Full_Name]])=1,$O$85,IF(COUNTIF($BQ$65:$BQ$93,Table1[[#This Row],[Full_Name]])=1,$P$85,"ERROR")))</f>
        <v>0.12</v>
      </c>
      <c r="BM22" s="97">
        <f>IF(COUNTIF($BQ$4:$BQ$35,Table1[[#This Row],[Full_Name]])=1,$N$86,IF(COUNTIF($BQ$37:$BQ$63,Table1[[#This Row],[Full_Name]])=1,$O$86,IF(COUNTIF($BQ$65:$BQ$93,Table1[[#This Row],[Full_Name]])=1,$P$86,"ERROR")))</f>
        <v>0.12</v>
      </c>
      <c r="BN22" s="97">
        <f>IF(COUNTIF($BQ$4:$BQ$35,Table1[[#This Row],[Full_Name]])=1,$N$87,IF(COUNTIF($BQ$37:$BQ$63,Table1[[#This Row],[Full_Name]])=1,$O$87,IF(COUNTIF($BQ$65:$BQ$93,Table1[[#This Row],[Full_Name]])=1,$P$87,"ERROR")))</f>
        <v>0.12</v>
      </c>
      <c r="BP22" s="83" t="s">
        <v>78</v>
      </c>
      <c r="BQ22" s="75" t="s">
        <v>99</v>
      </c>
      <c r="BR22" s="90" t="s">
        <v>99</v>
      </c>
    </row>
    <row r="23" spans="1:186" s="106" customFormat="1" ht="15" customHeight="1" x14ac:dyDescent="0.3">
      <c r="A23" s="21"/>
      <c r="B23" s="25" t="s">
        <v>54</v>
      </c>
      <c r="C23" s="24"/>
      <c r="D23" s="24"/>
      <c r="E23" s="16" t="s">
        <v>80</v>
      </c>
      <c r="F23" s="250"/>
      <c r="G23" s="76" t="str">
        <f t="shared" si="4"/>
        <v>D</v>
      </c>
      <c r="H23" s="73">
        <v>19</v>
      </c>
      <c r="I23" s="77">
        <f t="shared" si="0"/>
        <v>4.2302264969322021</v>
      </c>
      <c r="J23" s="78">
        <v>72.694957448365031</v>
      </c>
      <c r="K23" s="79">
        <f t="shared" si="1"/>
        <v>3.5102406062381704</v>
      </c>
      <c r="L23" s="119" t="s">
        <v>217</v>
      </c>
      <c r="M23" s="94">
        <v>2</v>
      </c>
      <c r="N23" s="101">
        <v>-0.22499999999999998</v>
      </c>
      <c r="O23" s="101">
        <v>-0.30000000000000004</v>
      </c>
      <c r="P23" s="102">
        <v>-0.375</v>
      </c>
      <c r="Q23" s="75"/>
      <c r="R23" s="75"/>
      <c r="S23" s="204"/>
      <c r="T23" s="204"/>
      <c r="U23" s="204"/>
      <c r="V23" s="204"/>
      <c r="W23" s="198"/>
      <c r="X23" s="73"/>
      <c r="Y23" s="73"/>
      <c r="Z23" s="75" t="s">
        <v>23</v>
      </c>
      <c r="AA23" s="75">
        <v>2</v>
      </c>
      <c r="AB23" s="75" t="str">
        <f>_xlfn.TEXTJOIN(,TRUE,Table1[[#This Row],[Nombre]],Table1[[#This Row],[Ruedas]])</f>
        <v>Barrow2</v>
      </c>
      <c r="AC23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23" s="75" t="str" cm="1">
        <f t="array" ref="AD23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23" s="75" cm="1">
        <f t="array" ref="AE23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10</v>
      </c>
      <c r="AF23" s="75" cm="1">
        <f t="array" ref="AF23">ROUND(INDEX($J$2:$J$41,SUMPRODUCT(($B$2:$E$41=Table1[[#This Row],[Full_Name]])*((ROW($J$2:$J$41)-1)))),2)</f>
        <v>25.88</v>
      </c>
      <c r="AG23" s="92">
        <f>IF(COUNTIF($BQ$4:$BQ$35,Table1[[#This Row],[Full_Name]])=1,$N$74,IF(COUNTIF($BQ$37:$BQ$63,Table1[[#This Row],[Full_Name]])=1,$O$74,IF(COUNTIF($BQ$65:$BQ$93,Table1[[#This Row],[Full_Name]])=1,$P$74,"ERROR")))</f>
        <v>-0.3</v>
      </c>
      <c r="AH23" s="93">
        <f>IF(COUNTIF($BQ$4:$BQ$35,Table1[[#This Row],[Full_Name]])=1,$N$75,IF(COUNTIF($BQ$37:$BQ$63,Table1[[#This Row],[Full_Name]])=1,$O$75,IF(COUNTIF($BQ$65:$BQ$93,Table1[[#This Row],[Full_Name]])=1,$P$75,"ERROR")))</f>
        <v>-0.15</v>
      </c>
      <c r="AI23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23" s="93">
        <f>IF(COUNTIF($BQ$4:$BQ$35,Table1[[#This Row],[Full_Name]])=1,$N$92,IF(COUNTIF($BQ$37:$BQ$63,Table1[[#This Row],[Full_Name]])=1,$O$92,IF(COUNTIF($BQ$65:$BQ$93,Table1[[#This Row],[Full_Name]])=1,$P$92,"ERROR")))</f>
        <v>0</v>
      </c>
      <c r="AK23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23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23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23" s="93">
        <f>IF(COUNTIF($BQ$4:$BQ$35,Table1[[#This Row],[Full_Name]])=1,$N$96,IF(COUNTIF($BQ$37:$BQ$63,Table1[[#This Row],[Full_Name]])=1,$O$96,IF(COUNTIF($BQ$65:$BQ$93,Table1[[#This Row],[Full_Name]])=1,$P$96,"ERROR")))</f>
        <v>0.09</v>
      </c>
      <c r="AO23" s="93">
        <f>IF(COUNTIF($BQ$4:$BQ$35,Table1[[#This Row],[Full_Name]])=1,$N$97,IF(COUNTIF($BQ$37:$BQ$63,Table1[[#This Row],[Full_Name]])=1,$O$97,IF(COUNTIF($BQ$65:$BQ$93,Table1[[#This Row],[Full_Name]])=1,$P$97,"ERROR")))</f>
        <v>0.09</v>
      </c>
      <c r="AP23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23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23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23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23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23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23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23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23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23" s="93">
        <f>IF(COUNTIF($BP$4:$BP$35,Table1[[#This Row],[Full_Name]])=1,$Q$69,IF(COUNTIF($BP$37:$BP$63,Table1[[#This Row],[Full_Name]])=1,$R$69,IF(COUNTIF($BP$65:$BP$93,Table1[[#This Row],[Full_Name]])=1,$S$69,"ERROR")))</f>
        <v>-0.15</v>
      </c>
      <c r="AZ23" s="93">
        <f>IF(COUNTIF($BP$4:$BP$35,Table1[[#This Row],[Full_Name]])=1,$T$69,IF(COUNTIF($BP$37:$BP$63,Table1[[#This Row],[Full_Name]])=1,$U$69,IF(COUNTIF($BP$65:$BP$93,Table1[[#This Row],[Full_Name]])=1,$V$69,"ERROR")))</f>
        <v>-0.3</v>
      </c>
      <c r="BA23" s="93">
        <f>IF(COUNTIF($BR$4:$BR$35,Table1[[#This Row],[Full_Name]])=1,$N$72,IF(COUNTIF($BR$37:$BR$63,Table1[[#This Row],[Full_Name]])=1,$O$72,IF(COUNTIF($BR$65:$BR$93,Table1[[#This Row],[Full_Name]])=1,$P$72,"ERROR")))</f>
        <v>-0.18</v>
      </c>
      <c r="BB23" s="93">
        <f>IF(COUNTIF($BR$4:$BR$35,Table1[[#This Row],[Full_Name]])=1,$T$72,IF(COUNTIF($BR$37:$BR$63,Table1[[#This Row],[Full_Name]])=1,$U$72,IF(COUNTIF($BR$65:$BR$93,Table1[[#This Row],[Full_Name]])=1,$V$72,"ERROR")))</f>
        <v>0.06</v>
      </c>
      <c r="BC23" s="93">
        <f>IF(COUNTIF($BQ$4:$BQ$35,Table1[[#This Row],[Full_Name]])=1,$N$76,IF(COUNTIF($BQ$37:$BQ$63,Table1[[#This Row],[Full_Name]])=1,$O$76,IF(COUNTIF($BQ$65:$BQ$93,Table1[[#This Row],[Full_Name]])=1,$P$76,"ERROR")))</f>
        <v>0</v>
      </c>
      <c r="BD23" s="93">
        <f>IF(COUNTIF($BQ$4:$BQ$35,Table1[[#This Row],[Full_Name]])=1,$N$77,IF(COUNTIF($BQ$37:$BQ$63,Table1[[#This Row],[Full_Name]])=1,$O$77,IF(COUNTIF($BQ$65:$BQ$93,Table1[[#This Row],[Full_Name]])=1,$P$77,"ERROR")))</f>
        <v>0</v>
      </c>
      <c r="BE23" s="93">
        <f>IF(COUNTIF($BQ$4:$BQ$35,Table1[[#This Row],[Full_Name]])=1,$N$78,IF(COUNTIF($BQ$37:$BQ$63,Table1[[#This Row],[Full_Name]])=1,$O$78,IF(COUNTIF($BQ$65:$BQ$93,Table1[[#This Row],[Full_Name]])=1,$P$78,"ERROR")))</f>
        <v>0.04</v>
      </c>
      <c r="BF23" s="93">
        <f>IF(COUNTIF($BQ$4:$BQ$35,Table1[[#This Row],[Full_Name]])=1,$N$79,IF(COUNTIF($BQ$37:$BQ$63,Table1[[#This Row],[Full_Name]])=1,$O$79,IF(COUNTIF($BQ$65:$BQ$93,Table1[[#This Row],[Full_Name]])=1,$P$79,"ERROR")))</f>
        <v>0.04</v>
      </c>
      <c r="BG23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23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23" s="93">
        <f>IF(COUNTIF($BQ$4:$BQ$35,Table1[[#This Row],[Full_Name]])=1,$N$82,IF(COUNTIF($BQ$37:$BQ$63,Table1[[#This Row],[Full_Name]])=1,$O$82,IF(COUNTIF($BQ$65:$BQ$93,Table1[[#This Row],[Full_Name]])=1,$P$82,"ERROR")))</f>
        <v>0.11</v>
      </c>
      <c r="BJ23" s="93">
        <f>IF(COUNTIF($BQ$4:$BQ$35,Table1[[#This Row],[Full_Name]])=1,$N$83,IF(COUNTIF($BQ$37:$BQ$63,Table1[[#This Row],[Full_Name]])=1,$O$83,IF(COUNTIF($BQ$65:$BQ$93,Table1[[#This Row],[Full_Name]])=1,$P$83,"ERROR")))</f>
        <v>0.11</v>
      </c>
      <c r="BK23" s="97">
        <f>IF(COUNTIF($BQ$4:$BQ$35,Table1[[#This Row],[Full_Name]])=1,$N$84,IF(COUNTIF($BQ$37:$BQ$63,Table1[[#This Row],[Full_Name]])=1,$O$84,IF(COUNTIF($BQ$65:$BQ$93,Table1[[#This Row],[Full_Name]])=1,$P$84,"ERROR")))</f>
        <v>0.12</v>
      </c>
      <c r="BL23" s="97">
        <f>IF(COUNTIF($BQ$4:$BQ$35,Table1[[#This Row],[Full_Name]])=1,$N$85,IF(COUNTIF($BQ$37:$BQ$63,Table1[[#This Row],[Full_Name]])=1,$O$85,IF(COUNTIF($BQ$65:$BQ$93,Table1[[#This Row],[Full_Name]])=1,$P$85,"ERROR")))</f>
        <v>0.12</v>
      </c>
      <c r="BM23" s="97">
        <f>IF(COUNTIF($BQ$4:$BQ$35,Table1[[#This Row],[Full_Name]])=1,$N$86,IF(COUNTIF($BQ$37:$BQ$63,Table1[[#This Row],[Full_Name]])=1,$O$86,IF(COUNTIF($BQ$65:$BQ$93,Table1[[#This Row],[Full_Name]])=1,$P$86,"ERROR")))</f>
        <v>0.12</v>
      </c>
      <c r="BN23" s="97">
        <f>IF(COUNTIF($BQ$4:$BQ$35,Table1[[#This Row],[Full_Name]])=1,$N$87,IF(COUNTIF($BQ$37:$BQ$63,Table1[[#This Row],[Full_Name]])=1,$O$87,IF(COUNTIF($BQ$65:$BQ$93,Table1[[#This Row],[Full_Name]])=1,$P$87,"ERROR")))</f>
        <v>0.12</v>
      </c>
      <c r="BO23" s="75"/>
      <c r="BP23" s="91"/>
      <c r="BQ23" s="1" t="s">
        <v>53</v>
      </c>
      <c r="BR23" s="90" t="s">
        <v>96</v>
      </c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</row>
    <row r="24" spans="1:186" ht="15" customHeight="1" x14ac:dyDescent="0.3">
      <c r="A24" s="21"/>
      <c r="B24" s="25"/>
      <c r="C24" s="24"/>
      <c r="D24" s="24" t="s">
        <v>426</v>
      </c>
      <c r="E24" s="16"/>
      <c r="F24" s="250"/>
      <c r="G24" s="76" t="str">
        <f t="shared" si="4"/>
        <v>D</v>
      </c>
      <c r="H24" s="73">
        <v>18</v>
      </c>
      <c r="I24" s="77">
        <f t="shared" si="0"/>
        <v>4.2302264969322021</v>
      </c>
      <c r="J24" s="78">
        <v>69.184716842126861</v>
      </c>
      <c r="K24" s="79">
        <f t="shared" si="1"/>
        <v>2.794497667334312</v>
      </c>
      <c r="L24" s="119" t="s">
        <v>139</v>
      </c>
      <c r="M24" s="94">
        <v>3</v>
      </c>
      <c r="N24" s="101">
        <v>0</v>
      </c>
      <c r="O24" s="101">
        <v>0</v>
      </c>
      <c r="P24" s="102">
        <v>0</v>
      </c>
      <c r="S24" s="205"/>
      <c r="T24" s="205"/>
      <c r="V24" s="205"/>
      <c r="X24" s="73"/>
      <c r="Y24" s="73"/>
      <c r="Z24" s="75" t="s">
        <v>24</v>
      </c>
      <c r="AA24" s="75">
        <v>2</v>
      </c>
      <c r="AB24" s="75" t="str">
        <f>_xlfn.TEXTJOIN(,TRUE,Table1[[#This Row],[Nombre]],Table1[[#This Row],[Ruedas]])</f>
        <v>Soyale2</v>
      </c>
      <c r="AC24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24" s="75" t="str" cm="1">
        <f t="array" ref="AD24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24" s="75" cm="1">
        <f t="array" ref="AE24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14</v>
      </c>
      <c r="AF24" s="75" cm="1">
        <f t="array" ref="AF24">ROUND(INDEX($J$2:$J$41,SUMPRODUCT(($B$2:$E$41=Table1[[#This Row],[Full_Name]])*((ROW($J$2:$J$41)-1)))),2)</f>
        <v>59.46</v>
      </c>
      <c r="AG24" s="92">
        <f>IF(COUNTIF($BQ$4:$BQ$35,Table1[[#This Row],[Full_Name]])=1,$N$74,IF(COUNTIF($BQ$37:$BQ$63,Table1[[#This Row],[Full_Name]])=1,$O$74,IF(COUNTIF($BQ$65:$BQ$93,Table1[[#This Row],[Full_Name]])=1,$P$74,"ERROR")))</f>
        <v>-0.4</v>
      </c>
      <c r="AH24" s="93">
        <f>IF(COUNTIF($BQ$4:$BQ$35,Table1[[#This Row],[Full_Name]])=1,$N$75,IF(COUNTIF($BQ$37:$BQ$63,Table1[[#This Row],[Full_Name]])=1,$O$75,IF(COUNTIF($BQ$65:$BQ$93,Table1[[#This Row],[Full_Name]])=1,$P$75,"ERROR")))</f>
        <v>-0.2</v>
      </c>
      <c r="AI24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24" s="93">
        <f>IF(COUNTIF($BQ$4:$BQ$35,Table1[[#This Row],[Full_Name]])=1,$N$92,IF(COUNTIF($BQ$37:$BQ$63,Table1[[#This Row],[Full_Name]])=1,$O$92,IF(COUNTIF($BQ$65:$BQ$93,Table1[[#This Row],[Full_Name]])=1,$P$92,"ERROR")))</f>
        <v>0</v>
      </c>
      <c r="AK24" s="93">
        <f>IF(COUNTIF($BQ$4:$BQ$35,Table1[[#This Row],[Full_Name]])=1,$N$93,IF(COUNTIF($BQ$37:$BQ$63,Table1[[#This Row],[Full_Name]])=1,$O$93,IF(COUNTIF($BQ$65:$BQ$93,Table1[[#This Row],[Full_Name]])=1,$P$93,"ERROR")))</f>
        <v>0.04</v>
      </c>
      <c r="AL24" s="93">
        <f>IF(COUNTIF($BQ$4:$BQ$35,Table1[[#This Row],[Full_Name]])=1,$N$94,IF(COUNTIF($BQ$37:$BQ$63,Table1[[#This Row],[Full_Name]])=1,$O$94,IF(COUNTIF($BQ$65:$BQ$93,Table1[[#This Row],[Full_Name]])=1,$P$94,"ERROR")))</f>
        <v>0.08</v>
      </c>
      <c r="AM24" s="93">
        <f>IF(COUNTIF($BQ$4:$BQ$35,Table1[[#This Row],[Full_Name]])=1,$N$95,IF(COUNTIF($BQ$37:$BQ$63,Table1[[#This Row],[Full_Name]])=1,$O$95,IF(COUNTIF($BQ$65:$BQ$93,Table1[[#This Row],[Full_Name]])=1,$P$95,"ERROR")))</f>
        <v>0.08</v>
      </c>
      <c r="AN24" s="93">
        <f>IF(COUNTIF($BQ$4:$BQ$35,Table1[[#This Row],[Full_Name]])=1,$N$96,IF(COUNTIF($BQ$37:$BQ$63,Table1[[#This Row],[Full_Name]])=1,$O$96,IF(COUNTIF($BQ$65:$BQ$93,Table1[[#This Row],[Full_Name]])=1,$P$96,"ERROR")))</f>
        <v>0.125</v>
      </c>
      <c r="AO24" s="93">
        <f>IF(COUNTIF($BQ$4:$BQ$35,Table1[[#This Row],[Full_Name]])=1,$N$97,IF(COUNTIF($BQ$37:$BQ$63,Table1[[#This Row],[Full_Name]])=1,$O$97,IF(COUNTIF($BQ$65:$BQ$93,Table1[[#This Row],[Full_Name]])=1,$P$97,"ERROR")))</f>
        <v>0.125</v>
      </c>
      <c r="AP24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24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24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24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24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24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24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24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24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24" s="93">
        <f>IF(COUNTIF($BP$4:$BP$35,Table1[[#This Row],[Full_Name]])=1,$Q$69,IF(COUNTIF($BP$37:$BP$63,Table1[[#This Row],[Full_Name]])=1,$R$69,IF(COUNTIF($BP$65:$BP$93,Table1[[#This Row],[Full_Name]])=1,$S$69,"ERROR")))</f>
        <v>-0.15</v>
      </c>
      <c r="AZ24" s="93">
        <f>IF(COUNTIF($BP$4:$BP$35,Table1[[#This Row],[Full_Name]])=1,$T$69,IF(COUNTIF($BP$37:$BP$63,Table1[[#This Row],[Full_Name]])=1,$U$69,IF(COUNTIF($BP$65:$BP$93,Table1[[#This Row],[Full_Name]])=1,$V$69,"ERROR")))</f>
        <v>-0.3</v>
      </c>
      <c r="BA24" s="93">
        <f>IF(COUNTIF($BR$4:$BR$35,Table1[[#This Row],[Full_Name]])=1,$N$72,IF(COUNTIF($BR$37:$BR$63,Table1[[#This Row],[Full_Name]])=1,$O$72,IF(COUNTIF($BR$65:$BR$93,Table1[[#This Row],[Full_Name]])=1,$P$72,"ERROR")))</f>
        <v>-0.18</v>
      </c>
      <c r="BB24" s="93">
        <f>IF(COUNTIF($BR$4:$BR$35,Table1[[#This Row],[Full_Name]])=1,$T$72,IF(COUNTIF($BR$37:$BR$63,Table1[[#This Row],[Full_Name]])=1,$U$72,IF(COUNTIF($BR$65:$BR$93,Table1[[#This Row],[Full_Name]])=1,$V$72,"ERROR")))</f>
        <v>0.06</v>
      </c>
      <c r="BC24" s="93">
        <f>IF(COUNTIF($BQ$4:$BQ$35,Table1[[#This Row],[Full_Name]])=1,$N$76,IF(COUNTIF($BQ$37:$BQ$63,Table1[[#This Row],[Full_Name]])=1,$O$76,IF(COUNTIF($BQ$65:$BQ$93,Table1[[#This Row],[Full_Name]])=1,$P$76,"ERROR")))</f>
        <v>0</v>
      </c>
      <c r="BD24" s="93">
        <f>IF(COUNTIF($BQ$4:$BQ$35,Table1[[#This Row],[Full_Name]])=1,$N$77,IF(COUNTIF($BQ$37:$BQ$63,Table1[[#This Row],[Full_Name]])=1,$O$77,IF(COUNTIF($BQ$65:$BQ$93,Table1[[#This Row],[Full_Name]])=1,$P$77,"ERROR")))</f>
        <v>0</v>
      </c>
      <c r="BE24" s="93">
        <f>IF(COUNTIF($BQ$4:$BQ$35,Table1[[#This Row],[Full_Name]])=1,$N$78,IF(COUNTIF($BQ$37:$BQ$63,Table1[[#This Row],[Full_Name]])=1,$O$78,IF(COUNTIF($BQ$65:$BQ$93,Table1[[#This Row],[Full_Name]])=1,$P$78,"ERROR")))</f>
        <v>0.06</v>
      </c>
      <c r="BF24" s="93">
        <f>IF(COUNTIF($BQ$4:$BQ$35,Table1[[#This Row],[Full_Name]])=1,$N$79,IF(COUNTIF($BQ$37:$BQ$63,Table1[[#This Row],[Full_Name]])=1,$O$79,IF(COUNTIF($BQ$65:$BQ$93,Table1[[#This Row],[Full_Name]])=1,$P$79,"ERROR")))</f>
        <v>0.06</v>
      </c>
      <c r="BG24" s="93">
        <f>IF(COUNTIF($BQ$4:$BQ$35,Table1[[#This Row],[Full_Name]])=1,$N$80,IF(COUNTIF($BQ$37:$BQ$63,Table1[[#This Row],[Full_Name]])=1,$O$80,IF(COUNTIF($BQ$65:$BQ$93,Table1[[#This Row],[Full_Name]])=1,$P$80,"ERROR")))</f>
        <v>0.1</v>
      </c>
      <c r="BH24" s="93">
        <f>IF(COUNTIF($BQ$4:$BQ$35,Table1[[#This Row],[Full_Name]])=1,$N$81,IF(COUNTIF($BQ$37:$BQ$63,Table1[[#This Row],[Full_Name]])=1,$O$81,IF(COUNTIF($BQ$65:$BQ$93,Table1[[#This Row],[Full_Name]])=1,$P$81,"ERROR")))</f>
        <v>0.1</v>
      </c>
      <c r="BI24" s="93">
        <f>IF(COUNTIF($BQ$4:$BQ$35,Table1[[#This Row],[Full_Name]])=1,$N$82,IF(COUNTIF($BQ$37:$BQ$63,Table1[[#This Row],[Full_Name]])=1,$O$82,IF(COUNTIF($BQ$65:$BQ$93,Table1[[#This Row],[Full_Name]])=1,$P$82,"ERROR")))</f>
        <v>0.15</v>
      </c>
      <c r="BJ24" s="93">
        <f>IF(COUNTIF($BQ$4:$BQ$35,Table1[[#This Row],[Full_Name]])=1,$N$83,IF(COUNTIF($BQ$37:$BQ$63,Table1[[#This Row],[Full_Name]])=1,$O$83,IF(COUNTIF($BQ$65:$BQ$93,Table1[[#This Row],[Full_Name]])=1,$P$83,"ERROR")))</f>
        <v>0.15</v>
      </c>
      <c r="BK24" s="97">
        <f>IF(COUNTIF($BQ$4:$BQ$35,Table1[[#This Row],[Full_Name]])=1,$N$84,IF(COUNTIF($BQ$37:$BQ$63,Table1[[#This Row],[Full_Name]])=1,$O$84,IF(COUNTIF($BQ$65:$BQ$93,Table1[[#This Row],[Full_Name]])=1,$P$84,"ERROR")))</f>
        <v>0.16</v>
      </c>
      <c r="BL24" s="97">
        <f>IF(COUNTIF($BQ$4:$BQ$35,Table1[[#This Row],[Full_Name]])=1,$N$85,IF(COUNTIF($BQ$37:$BQ$63,Table1[[#This Row],[Full_Name]])=1,$O$85,IF(COUNTIF($BQ$65:$BQ$93,Table1[[#This Row],[Full_Name]])=1,$P$85,"ERROR")))</f>
        <v>0.16</v>
      </c>
      <c r="BM24" s="97">
        <f>IF(COUNTIF($BQ$4:$BQ$35,Table1[[#This Row],[Full_Name]])=1,$N$86,IF(COUNTIF($BQ$37:$BQ$63,Table1[[#This Row],[Full_Name]])=1,$O$86,IF(COUNTIF($BQ$65:$BQ$93,Table1[[#This Row],[Full_Name]])=1,$P$86,"ERROR")))</f>
        <v>0.16</v>
      </c>
      <c r="BN24" s="97">
        <f>IF(COUNTIF($BQ$4:$BQ$35,Table1[[#This Row],[Full_Name]])=1,$N$87,IF(COUNTIF($BQ$37:$BQ$63,Table1[[#This Row],[Full_Name]])=1,$O$87,IF(COUNTIF($BQ$65:$BQ$93,Table1[[#This Row],[Full_Name]])=1,$P$87,"ERROR")))</f>
        <v>0.16</v>
      </c>
      <c r="BP24" s="91"/>
      <c r="BQ24" s="1" t="s">
        <v>54</v>
      </c>
      <c r="BR24" s="90" t="s">
        <v>97</v>
      </c>
    </row>
    <row r="25" spans="1:186" ht="15" customHeight="1" x14ac:dyDescent="0.3">
      <c r="A25" s="21"/>
      <c r="B25" s="25" t="s">
        <v>55</v>
      </c>
      <c r="C25" s="24" t="s">
        <v>57</v>
      </c>
      <c r="D25" s="24"/>
      <c r="E25" s="16"/>
      <c r="F25" s="250"/>
      <c r="G25" s="76" t="str">
        <f t="shared" si="4"/>
        <v>D</v>
      </c>
      <c r="H25" s="73">
        <v>17</v>
      </c>
      <c r="I25" s="77">
        <f t="shared" si="0"/>
        <v>4.2302264969322021</v>
      </c>
      <c r="J25" s="78">
        <v>66.390219174792549</v>
      </c>
      <c r="K25" s="79">
        <f t="shared" si="1"/>
        <v>2.359846785009907</v>
      </c>
      <c r="L25" s="119" t="s">
        <v>207</v>
      </c>
      <c r="M25" s="94">
        <v>4</v>
      </c>
      <c r="N25" s="101">
        <v>2.7500000000000004E-2</v>
      </c>
      <c r="O25" s="101">
        <v>0.04</v>
      </c>
      <c r="P25" s="102">
        <v>5.2500000000000005E-2</v>
      </c>
      <c r="S25" s="205"/>
      <c r="T25" s="205"/>
      <c r="U25" s="205"/>
      <c r="V25" s="208"/>
      <c r="X25" s="73"/>
      <c r="Y25" s="73"/>
      <c r="Z25" s="75" t="s">
        <v>25</v>
      </c>
      <c r="AA25" s="75">
        <v>2</v>
      </c>
      <c r="AB25" s="75" t="str">
        <f>_xlfn.TEXTJOIN(,TRUE,Table1[[#This Row],[Nombre]],Table1[[#This Row],[Ruedas]])</f>
        <v>Postar2</v>
      </c>
      <c r="AC25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4</v>
      </c>
      <c r="AD25" s="75" t="str" cm="1">
        <f t="array" ref="AD25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25" s="75" cm="1">
        <f t="array" ref="AE25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14</v>
      </c>
      <c r="AF25" s="75" cm="1">
        <f t="array" ref="AF25">ROUND(INDEX($J$2:$J$41,SUMPRODUCT(($B$2:$E$41=Table1[[#This Row],[Full_Name]])*((ROW($J$2:$J$41)-1)))),2)</f>
        <v>59.46</v>
      </c>
      <c r="AG25" s="92">
        <f>IF(COUNTIF($BQ$4:$BQ$35,Table1[[#This Row],[Full_Name]])=1,$N$74,IF(COUNTIF($BQ$37:$BQ$63,Table1[[#This Row],[Full_Name]])=1,$O$74,IF(COUNTIF($BQ$65:$BQ$93,Table1[[#This Row],[Full_Name]])=1,$P$74,"ERROR")))</f>
        <v>-0.4</v>
      </c>
      <c r="AH25" s="93">
        <f>IF(COUNTIF($BQ$4:$BQ$35,Table1[[#This Row],[Full_Name]])=1,$N$75,IF(COUNTIF($BQ$37:$BQ$63,Table1[[#This Row],[Full_Name]])=1,$O$75,IF(COUNTIF($BQ$65:$BQ$93,Table1[[#This Row],[Full_Name]])=1,$P$75,"ERROR")))</f>
        <v>-0.2</v>
      </c>
      <c r="AI25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25" s="93">
        <f>IF(COUNTIF($BQ$4:$BQ$35,Table1[[#This Row],[Full_Name]])=1,$N$92,IF(COUNTIF($BQ$37:$BQ$63,Table1[[#This Row],[Full_Name]])=1,$O$92,IF(COUNTIF($BQ$65:$BQ$93,Table1[[#This Row],[Full_Name]])=1,$P$92,"ERROR")))</f>
        <v>0</v>
      </c>
      <c r="AK25" s="93">
        <f>IF(COUNTIF($BQ$4:$BQ$35,Table1[[#This Row],[Full_Name]])=1,$N$93,IF(COUNTIF($BQ$37:$BQ$63,Table1[[#This Row],[Full_Name]])=1,$O$93,IF(COUNTIF($BQ$65:$BQ$93,Table1[[#This Row],[Full_Name]])=1,$P$93,"ERROR")))</f>
        <v>0.04</v>
      </c>
      <c r="AL25" s="93">
        <f>IF(COUNTIF($BQ$4:$BQ$35,Table1[[#This Row],[Full_Name]])=1,$N$94,IF(COUNTIF($BQ$37:$BQ$63,Table1[[#This Row],[Full_Name]])=1,$O$94,IF(COUNTIF($BQ$65:$BQ$93,Table1[[#This Row],[Full_Name]])=1,$P$94,"ERROR")))</f>
        <v>0.08</v>
      </c>
      <c r="AM25" s="93">
        <f>IF(COUNTIF($BQ$4:$BQ$35,Table1[[#This Row],[Full_Name]])=1,$N$95,IF(COUNTIF($BQ$37:$BQ$63,Table1[[#This Row],[Full_Name]])=1,$O$95,IF(COUNTIF($BQ$65:$BQ$93,Table1[[#This Row],[Full_Name]])=1,$P$95,"ERROR")))</f>
        <v>0.08</v>
      </c>
      <c r="AN25" s="93">
        <f>IF(COUNTIF($BQ$4:$BQ$35,Table1[[#This Row],[Full_Name]])=1,$N$96,IF(COUNTIF($BQ$37:$BQ$63,Table1[[#This Row],[Full_Name]])=1,$O$96,IF(COUNTIF($BQ$65:$BQ$93,Table1[[#This Row],[Full_Name]])=1,$P$96,"ERROR")))</f>
        <v>0.125</v>
      </c>
      <c r="AO25" s="93">
        <f>IF(COUNTIF($BQ$4:$BQ$35,Table1[[#This Row],[Full_Name]])=1,$N$97,IF(COUNTIF($BQ$37:$BQ$63,Table1[[#This Row],[Full_Name]])=1,$O$97,IF(COUNTIF($BQ$65:$BQ$93,Table1[[#This Row],[Full_Name]])=1,$P$97,"ERROR")))</f>
        <v>0.125</v>
      </c>
      <c r="AP25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25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25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25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25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25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25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25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25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25" s="93">
        <f>IF(COUNTIF($BP$4:$BP$35,Table1[[#This Row],[Full_Name]])=1,$Q$69,IF(COUNTIF($BP$37:$BP$63,Table1[[#This Row],[Full_Name]])=1,$R$69,IF(COUNTIF($BP$65:$BP$93,Table1[[#This Row],[Full_Name]])=1,$S$69,"ERROR")))</f>
        <v>-0.08</v>
      </c>
      <c r="AZ25" s="93">
        <f>IF(COUNTIF($BP$4:$BP$35,Table1[[#This Row],[Full_Name]])=1,$T$69,IF(COUNTIF($BP$37:$BP$63,Table1[[#This Row],[Full_Name]])=1,$U$69,IF(COUNTIF($BP$65:$BP$93,Table1[[#This Row],[Full_Name]])=1,$V$69,"ERROR")))</f>
        <v>-0.16</v>
      </c>
      <c r="BA25" s="93">
        <f>IF(COUNTIF($BR$4:$BR$35,Table1[[#This Row],[Full_Name]])=1,$N$72,IF(COUNTIF($BR$37:$BR$63,Table1[[#This Row],[Full_Name]])=1,$O$72,IF(COUNTIF($BR$65:$BR$93,Table1[[#This Row],[Full_Name]])=1,$P$72,"ERROR")))</f>
        <v>-0.18</v>
      </c>
      <c r="BB25" s="93">
        <f>IF(COUNTIF($BR$4:$BR$35,Table1[[#This Row],[Full_Name]])=1,$T$72,IF(COUNTIF($BR$37:$BR$63,Table1[[#This Row],[Full_Name]])=1,$U$72,IF(COUNTIF($BR$65:$BR$93,Table1[[#This Row],[Full_Name]])=1,$V$72,"ERROR")))</f>
        <v>0.06</v>
      </c>
      <c r="BC25" s="93">
        <f>IF(COUNTIF($BQ$4:$BQ$35,Table1[[#This Row],[Full_Name]])=1,$N$76,IF(COUNTIF($BQ$37:$BQ$63,Table1[[#This Row],[Full_Name]])=1,$O$76,IF(COUNTIF($BQ$65:$BQ$93,Table1[[#This Row],[Full_Name]])=1,$P$76,"ERROR")))</f>
        <v>0</v>
      </c>
      <c r="BD25" s="93">
        <f>IF(COUNTIF($BQ$4:$BQ$35,Table1[[#This Row],[Full_Name]])=1,$N$77,IF(COUNTIF($BQ$37:$BQ$63,Table1[[#This Row],[Full_Name]])=1,$O$77,IF(COUNTIF($BQ$65:$BQ$93,Table1[[#This Row],[Full_Name]])=1,$P$77,"ERROR")))</f>
        <v>0</v>
      </c>
      <c r="BE25" s="93">
        <f>IF(COUNTIF($BQ$4:$BQ$35,Table1[[#This Row],[Full_Name]])=1,$N$78,IF(COUNTIF($BQ$37:$BQ$63,Table1[[#This Row],[Full_Name]])=1,$O$78,IF(COUNTIF($BQ$65:$BQ$93,Table1[[#This Row],[Full_Name]])=1,$P$78,"ERROR")))</f>
        <v>0.06</v>
      </c>
      <c r="BF25" s="93">
        <f>IF(COUNTIF($BQ$4:$BQ$35,Table1[[#This Row],[Full_Name]])=1,$N$79,IF(COUNTIF($BQ$37:$BQ$63,Table1[[#This Row],[Full_Name]])=1,$O$79,IF(COUNTIF($BQ$65:$BQ$93,Table1[[#This Row],[Full_Name]])=1,$P$79,"ERROR")))</f>
        <v>0.06</v>
      </c>
      <c r="BG25" s="93">
        <f>IF(COUNTIF($BQ$4:$BQ$35,Table1[[#This Row],[Full_Name]])=1,$N$80,IF(COUNTIF($BQ$37:$BQ$63,Table1[[#This Row],[Full_Name]])=1,$O$80,IF(COUNTIF($BQ$65:$BQ$93,Table1[[#This Row],[Full_Name]])=1,$P$80,"ERROR")))</f>
        <v>0.1</v>
      </c>
      <c r="BH25" s="93">
        <f>IF(COUNTIF($BQ$4:$BQ$35,Table1[[#This Row],[Full_Name]])=1,$N$81,IF(COUNTIF($BQ$37:$BQ$63,Table1[[#This Row],[Full_Name]])=1,$O$81,IF(COUNTIF($BQ$65:$BQ$93,Table1[[#This Row],[Full_Name]])=1,$P$81,"ERROR")))</f>
        <v>0.1</v>
      </c>
      <c r="BI25" s="93">
        <f>IF(COUNTIF($BQ$4:$BQ$35,Table1[[#This Row],[Full_Name]])=1,$N$82,IF(COUNTIF($BQ$37:$BQ$63,Table1[[#This Row],[Full_Name]])=1,$O$82,IF(COUNTIF($BQ$65:$BQ$93,Table1[[#This Row],[Full_Name]])=1,$P$82,"ERROR")))</f>
        <v>0.15</v>
      </c>
      <c r="BJ25" s="93">
        <f>IF(COUNTIF($BQ$4:$BQ$35,Table1[[#This Row],[Full_Name]])=1,$N$83,IF(COUNTIF($BQ$37:$BQ$63,Table1[[#This Row],[Full_Name]])=1,$O$83,IF(COUNTIF($BQ$65:$BQ$93,Table1[[#This Row],[Full_Name]])=1,$P$83,"ERROR")))</f>
        <v>0.15</v>
      </c>
      <c r="BK25" s="97">
        <f>IF(COUNTIF($BQ$4:$BQ$35,Table1[[#This Row],[Full_Name]])=1,$N$84,IF(COUNTIF($BQ$37:$BQ$63,Table1[[#This Row],[Full_Name]])=1,$O$84,IF(COUNTIF($BQ$65:$BQ$93,Table1[[#This Row],[Full_Name]])=1,$P$84,"ERROR")))</f>
        <v>0.16</v>
      </c>
      <c r="BL25" s="97">
        <f>IF(COUNTIF($BQ$4:$BQ$35,Table1[[#This Row],[Full_Name]])=1,$N$85,IF(COUNTIF($BQ$37:$BQ$63,Table1[[#This Row],[Full_Name]])=1,$O$85,IF(COUNTIF($BQ$65:$BQ$93,Table1[[#This Row],[Full_Name]])=1,$P$85,"ERROR")))</f>
        <v>0.16</v>
      </c>
      <c r="BM25" s="97">
        <f>IF(COUNTIF($BQ$4:$BQ$35,Table1[[#This Row],[Full_Name]])=1,$N$86,IF(COUNTIF($BQ$37:$BQ$63,Table1[[#This Row],[Full_Name]])=1,$O$86,IF(COUNTIF($BQ$65:$BQ$93,Table1[[#This Row],[Full_Name]])=1,$P$86,"ERROR")))</f>
        <v>0.16</v>
      </c>
      <c r="BN25" s="97">
        <f>IF(COUNTIF($BQ$4:$BQ$35,Table1[[#This Row],[Full_Name]])=1,$N$87,IF(COUNTIF($BQ$37:$BQ$63,Table1[[#This Row],[Full_Name]])=1,$O$87,IF(COUNTIF($BQ$65:$BQ$93,Table1[[#This Row],[Full_Name]])=1,$P$87,"ERROR")))</f>
        <v>0.16</v>
      </c>
      <c r="BP25" s="91"/>
      <c r="BQ25" s="75" t="s">
        <v>74</v>
      </c>
      <c r="BR25" s="90" t="s">
        <v>51</v>
      </c>
    </row>
    <row r="26" spans="1:186" ht="15" customHeight="1" x14ac:dyDescent="0.3">
      <c r="A26" s="21"/>
      <c r="B26" s="25"/>
      <c r="C26" s="24"/>
      <c r="D26" s="24" t="s">
        <v>88</v>
      </c>
      <c r="E26" s="16"/>
      <c r="F26" s="250"/>
      <c r="G26" s="76" t="str">
        <f t="shared" si="4"/>
        <v>D</v>
      </c>
      <c r="H26" s="73">
        <v>16</v>
      </c>
      <c r="I26" s="77">
        <f t="shared" si="0"/>
        <v>4.2302264969322021</v>
      </c>
      <c r="J26" s="78">
        <v>64.030372389782642</v>
      </c>
      <c r="K26" s="79">
        <f t="shared" si="1"/>
        <v>2.0627792449853004</v>
      </c>
      <c r="L26" s="119" t="s">
        <v>410</v>
      </c>
      <c r="M26" s="94">
        <v>5</v>
      </c>
      <c r="N26" s="121">
        <v>5.5000000000000007E-2</v>
      </c>
      <c r="O26" s="121">
        <v>0.08</v>
      </c>
      <c r="P26" s="122">
        <v>0.10500000000000001</v>
      </c>
      <c r="S26" s="205"/>
      <c r="T26" s="205"/>
      <c r="U26" s="205"/>
      <c r="V26" s="208"/>
      <c r="X26" s="73"/>
      <c r="Y26" s="73"/>
      <c r="Z26" s="75" t="s">
        <v>26</v>
      </c>
      <c r="AA26" s="75">
        <v>8</v>
      </c>
      <c r="AB26" s="75" t="str">
        <f>_xlfn.TEXTJOIN(,TRUE,Table1[[#This Row],[Nombre]],Table1[[#This Row],[Ruedas]])</f>
        <v>Magic8</v>
      </c>
      <c r="AC26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26" s="75" t="str" cm="1">
        <f t="array" ref="AD26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E</v>
      </c>
      <c r="AE26" s="75" cm="1">
        <f t="array" ref="AE26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7</v>
      </c>
      <c r="AF26" s="75" cm="1">
        <f t="array" ref="AF26">ROUND(INDEX($J$2:$J$41,SUMPRODUCT(($B$2:$E$41=Table1[[#This Row],[Full_Name]])*((ROW($J$2:$J$41)-1)))),2)</f>
        <v>17.8</v>
      </c>
      <c r="AG26" s="92">
        <f>IF(COUNTIF($BQ$4:$BQ$35,Table1[[#This Row],[Full_Name]])=1,$N$74,IF(COUNTIF($BQ$37:$BQ$63,Table1[[#This Row],[Full_Name]])=1,$O$74,IF(COUNTIF($BQ$65:$BQ$93,Table1[[#This Row],[Full_Name]])=1,$P$74,"ERROR")))</f>
        <v>-0.3</v>
      </c>
      <c r="AH26" s="93">
        <f>IF(COUNTIF($BQ$4:$BQ$35,Table1[[#This Row],[Full_Name]])=1,$N$75,IF(COUNTIF($BQ$37:$BQ$63,Table1[[#This Row],[Full_Name]])=1,$O$75,IF(COUNTIF($BQ$65:$BQ$93,Table1[[#This Row],[Full_Name]])=1,$P$75,"ERROR")))</f>
        <v>-0.15</v>
      </c>
      <c r="AI26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26" s="93">
        <f>IF(COUNTIF($BQ$4:$BQ$35,Table1[[#This Row],[Full_Name]])=1,$N$92,IF(COUNTIF($BQ$37:$BQ$63,Table1[[#This Row],[Full_Name]])=1,$O$92,IF(COUNTIF($BQ$65:$BQ$93,Table1[[#This Row],[Full_Name]])=1,$P$92,"ERROR")))</f>
        <v>0</v>
      </c>
      <c r="AK26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26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26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26" s="93">
        <f>IF(COUNTIF($BQ$4:$BQ$35,Table1[[#This Row],[Full_Name]])=1,$N$96,IF(COUNTIF($BQ$37:$BQ$63,Table1[[#This Row],[Full_Name]])=1,$O$96,IF(COUNTIF($BQ$65:$BQ$93,Table1[[#This Row],[Full_Name]])=1,$P$96,"ERROR")))</f>
        <v>0.09</v>
      </c>
      <c r="AO26" s="93">
        <f>IF(COUNTIF($BQ$4:$BQ$35,Table1[[#This Row],[Full_Name]])=1,$N$97,IF(COUNTIF($BQ$37:$BQ$63,Table1[[#This Row],[Full_Name]])=1,$O$97,IF(COUNTIF($BQ$65:$BQ$93,Table1[[#This Row],[Full_Name]])=1,$P$97,"ERROR")))</f>
        <v>0.09</v>
      </c>
      <c r="AP26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26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26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26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26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26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26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26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26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26" s="93">
        <f>IF(COUNTIF($BP$4:$BP$35,Table1[[#This Row],[Full_Name]])=1,$Q$69,IF(COUNTIF($BP$37:$BP$63,Table1[[#This Row],[Full_Name]])=1,$R$69,IF(COUNTIF($BP$65:$BP$93,Table1[[#This Row],[Full_Name]])=1,$S$69,"ERROR")))</f>
        <v>-0.05</v>
      </c>
      <c r="AZ26" s="93">
        <f>IF(COUNTIF($BP$4:$BP$35,Table1[[#This Row],[Full_Name]])=1,$T$69,IF(COUNTIF($BP$37:$BP$63,Table1[[#This Row],[Full_Name]])=1,$U$69,IF(COUNTIF($BP$65:$BP$93,Table1[[#This Row],[Full_Name]])=1,$V$69,"ERROR")))</f>
        <v>-0.1</v>
      </c>
      <c r="BA26" s="93">
        <f>IF(COUNTIF($BR$4:$BR$35,Table1[[#This Row],[Full_Name]])=1,$N$72,IF(COUNTIF($BR$37:$BR$63,Table1[[#This Row],[Full_Name]])=1,$O$72,IF(COUNTIF($BR$65:$BR$93,Table1[[#This Row],[Full_Name]])=1,$P$72,"ERROR")))</f>
        <v>-0.18</v>
      </c>
      <c r="BB26" s="93">
        <f>IF(COUNTIF($BR$4:$BR$35,Table1[[#This Row],[Full_Name]])=1,$T$72,IF(COUNTIF($BR$37:$BR$63,Table1[[#This Row],[Full_Name]])=1,$U$72,IF(COUNTIF($BR$65:$BR$93,Table1[[#This Row],[Full_Name]])=1,$V$72,"ERROR")))</f>
        <v>0.06</v>
      </c>
      <c r="BC26" s="93">
        <f>IF(COUNTIF($BQ$4:$BQ$35,Table1[[#This Row],[Full_Name]])=1,$N$76,IF(COUNTIF($BQ$37:$BQ$63,Table1[[#This Row],[Full_Name]])=1,$O$76,IF(COUNTIF($BQ$65:$BQ$93,Table1[[#This Row],[Full_Name]])=1,$P$76,"ERROR")))</f>
        <v>0</v>
      </c>
      <c r="BD26" s="93">
        <f>IF(COUNTIF($BQ$4:$BQ$35,Table1[[#This Row],[Full_Name]])=1,$N$77,IF(COUNTIF($BQ$37:$BQ$63,Table1[[#This Row],[Full_Name]])=1,$O$77,IF(COUNTIF($BQ$65:$BQ$93,Table1[[#This Row],[Full_Name]])=1,$P$77,"ERROR")))</f>
        <v>0</v>
      </c>
      <c r="BE26" s="93">
        <f>IF(COUNTIF($BQ$4:$BQ$35,Table1[[#This Row],[Full_Name]])=1,$N$78,IF(COUNTIF($BQ$37:$BQ$63,Table1[[#This Row],[Full_Name]])=1,$O$78,IF(COUNTIF($BQ$65:$BQ$93,Table1[[#This Row],[Full_Name]])=1,$P$78,"ERROR")))</f>
        <v>0.04</v>
      </c>
      <c r="BF26" s="93">
        <f>IF(COUNTIF($BQ$4:$BQ$35,Table1[[#This Row],[Full_Name]])=1,$N$79,IF(COUNTIF($BQ$37:$BQ$63,Table1[[#This Row],[Full_Name]])=1,$O$79,IF(COUNTIF($BQ$65:$BQ$93,Table1[[#This Row],[Full_Name]])=1,$P$79,"ERROR")))</f>
        <v>0.04</v>
      </c>
      <c r="BG26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26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26" s="93">
        <f>IF(COUNTIF($BQ$4:$BQ$35,Table1[[#This Row],[Full_Name]])=1,$N$82,IF(COUNTIF($BQ$37:$BQ$63,Table1[[#This Row],[Full_Name]])=1,$O$82,IF(COUNTIF($BQ$65:$BQ$93,Table1[[#This Row],[Full_Name]])=1,$P$82,"ERROR")))</f>
        <v>0.11</v>
      </c>
      <c r="BJ26" s="93">
        <f>IF(COUNTIF($BQ$4:$BQ$35,Table1[[#This Row],[Full_Name]])=1,$N$83,IF(COUNTIF($BQ$37:$BQ$63,Table1[[#This Row],[Full_Name]])=1,$O$83,IF(COUNTIF($BQ$65:$BQ$93,Table1[[#This Row],[Full_Name]])=1,$P$83,"ERROR")))</f>
        <v>0.11</v>
      </c>
      <c r="BK26" s="97">
        <f>IF(COUNTIF($BQ$4:$BQ$35,Table1[[#This Row],[Full_Name]])=1,$N$84,IF(COUNTIF($BQ$37:$BQ$63,Table1[[#This Row],[Full_Name]])=1,$O$84,IF(COUNTIF($BQ$65:$BQ$93,Table1[[#This Row],[Full_Name]])=1,$P$84,"ERROR")))</f>
        <v>0.12</v>
      </c>
      <c r="BL26" s="97">
        <f>IF(COUNTIF($BQ$4:$BQ$35,Table1[[#This Row],[Full_Name]])=1,$N$85,IF(COUNTIF($BQ$37:$BQ$63,Table1[[#This Row],[Full_Name]])=1,$O$85,IF(COUNTIF($BQ$65:$BQ$93,Table1[[#This Row],[Full_Name]])=1,$P$85,"ERROR")))</f>
        <v>0.12</v>
      </c>
      <c r="BM26" s="97">
        <f>IF(COUNTIF($BQ$4:$BQ$35,Table1[[#This Row],[Full_Name]])=1,$N$86,IF(COUNTIF($BQ$37:$BQ$63,Table1[[#This Row],[Full_Name]])=1,$O$86,IF(COUNTIF($BQ$65:$BQ$93,Table1[[#This Row],[Full_Name]])=1,$P$86,"ERROR")))</f>
        <v>0.12</v>
      </c>
      <c r="BN26" s="97">
        <f>IF(COUNTIF($BQ$4:$BQ$35,Table1[[#This Row],[Full_Name]])=1,$N$87,IF(COUNTIF($BQ$37:$BQ$63,Table1[[#This Row],[Full_Name]])=1,$O$87,IF(COUNTIF($BQ$65:$BQ$93,Table1[[#This Row],[Full_Name]])=1,$P$87,"ERROR")))</f>
        <v>0.12</v>
      </c>
      <c r="BP26" s="91"/>
      <c r="BQ26" s="75" t="s">
        <v>75</v>
      </c>
      <c r="BR26" s="84" t="s">
        <v>74</v>
      </c>
    </row>
    <row r="27" spans="1:186" ht="15" customHeight="1" x14ac:dyDescent="0.3">
      <c r="A27" s="21"/>
      <c r="B27" s="25" t="s">
        <v>53</v>
      </c>
      <c r="C27" s="24"/>
      <c r="D27" s="24"/>
      <c r="E27" s="16" t="s">
        <v>89</v>
      </c>
      <c r="F27" s="250"/>
      <c r="G27" s="76" t="str">
        <f t="shared" si="4"/>
        <v>D</v>
      </c>
      <c r="H27" s="98">
        <v>15</v>
      </c>
      <c r="I27" s="99">
        <f t="shared" si="0"/>
        <v>4.2302264969322021</v>
      </c>
      <c r="J27" s="100">
        <v>61.967593144797341</v>
      </c>
      <c r="K27" s="79">
        <f t="shared" si="1"/>
        <v>2.5073147187415614</v>
      </c>
      <c r="L27" s="119" t="s">
        <v>411</v>
      </c>
      <c r="M27" s="94">
        <v>7</v>
      </c>
      <c r="N27" s="121">
        <v>0.09</v>
      </c>
      <c r="O27" s="121">
        <v>0.125</v>
      </c>
      <c r="P27" s="122">
        <v>0.16</v>
      </c>
      <c r="S27" s="205"/>
      <c r="T27" s="205"/>
      <c r="U27" s="205"/>
      <c r="V27" s="208"/>
      <c r="X27" s="73"/>
      <c r="Y27" s="73"/>
      <c r="Z27" s="75" t="s">
        <v>27</v>
      </c>
      <c r="AA27" s="75">
        <v>8</v>
      </c>
      <c r="AB27" s="75" t="str">
        <f>_xlfn.TEXTJOIN(,TRUE,Table1[[#This Row],[Nombre]],Table1[[#This Row],[Ruedas]])</f>
        <v>Parallel8</v>
      </c>
      <c r="AC27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27" s="75" t="str" cm="1">
        <f t="array" ref="AD27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27" s="75" cm="1">
        <f t="array" ref="AE27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11</v>
      </c>
      <c r="AF27" s="75" cm="1">
        <f t="array" ref="AF27">ROUND(INDEX($J$2:$J$41,SUMPRODUCT(($B$2:$E$41=Table1[[#This Row],[Full_Name]])*((ROW($J$2:$J$41)-1)))),2)</f>
        <v>39.630000000000003</v>
      </c>
      <c r="AG27" s="92">
        <f>IF(COUNTIF($BQ$4:$BQ$35,Table1[[#This Row],[Full_Name]])=1,$N$74,IF(COUNTIF($BQ$37:$BQ$63,Table1[[#This Row],[Full_Name]])=1,$O$74,IF(COUNTIF($BQ$65:$BQ$93,Table1[[#This Row],[Full_Name]])=1,$P$74,"ERROR")))</f>
        <v>-0.4</v>
      </c>
      <c r="AH27" s="93">
        <f>IF(COUNTIF($BQ$4:$BQ$35,Table1[[#This Row],[Full_Name]])=1,$N$75,IF(COUNTIF($BQ$37:$BQ$63,Table1[[#This Row],[Full_Name]])=1,$O$75,IF(COUNTIF($BQ$65:$BQ$93,Table1[[#This Row],[Full_Name]])=1,$P$75,"ERROR")))</f>
        <v>-0.2</v>
      </c>
      <c r="AI27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27" s="93">
        <f>IF(COUNTIF($BQ$4:$BQ$35,Table1[[#This Row],[Full_Name]])=1,$N$92,IF(COUNTIF($BQ$37:$BQ$63,Table1[[#This Row],[Full_Name]])=1,$O$92,IF(COUNTIF($BQ$65:$BQ$93,Table1[[#This Row],[Full_Name]])=1,$P$92,"ERROR")))</f>
        <v>0</v>
      </c>
      <c r="AK27" s="93">
        <f>IF(COUNTIF($BQ$4:$BQ$35,Table1[[#This Row],[Full_Name]])=1,$N$93,IF(COUNTIF($BQ$37:$BQ$63,Table1[[#This Row],[Full_Name]])=1,$O$93,IF(COUNTIF($BQ$65:$BQ$93,Table1[[#This Row],[Full_Name]])=1,$P$93,"ERROR")))</f>
        <v>0.04</v>
      </c>
      <c r="AL27" s="93">
        <f>IF(COUNTIF($BQ$4:$BQ$35,Table1[[#This Row],[Full_Name]])=1,$N$94,IF(COUNTIF($BQ$37:$BQ$63,Table1[[#This Row],[Full_Name]])=1,$O$94,IF(COUNTIF($BQ$65:$BQ$93,Table1[[#This Row],[Full_Name]])=1,$P$94,"ERROR")))</f>
        <v>0.08</v>
      </c>
      <c r="AM27" s="93">
        <f>IF(COUNTIF($BQ$4:$BQ$35,Table1[[#This Row],[Full_Name]])=1,$N$95,IF(COUNTIF($BQ$37:$BQ$63,Table1[[#This Row],[Full_Name]])=1,$O$95,IF(COUNTIF($BQ$65:$BQ$93,Table1[[#This Row],[Full_Name]])=1,$P$95,"ERROR")))</f>
        <v>0.08</v>
      </c>
      <c r="AN27" s="93">
        <f>IF(COUNTIF($BQ$4:$BQ$35,Table1[[#This Row],[Full_Name]])=1,$N$96,IF(COUNTIF($BQ$37:$BQ$63,Table1[[#This Row],[Full_Name]])=1,$O$96,IF(COUNTIF($BQ$65:$BQ$93,Table1[[#This Row],[Full_Name]])=1,$P$96,"ERROR")))</f>
        <v>0.125</v>
      </c>
      <c r="AO27" s="93">
        <f>IF(COUNTIF($BQ$4:$BQ$35,Table1[[#This Row],[Full_Name]])=1,$N$97,IF(COUNTIF($BQ$37:$BQ$63,Table1[[#This Row],[Full_Name]])=1,$O$97,IF(COUNTIF($BQ$65:$BQ$93,Table1[[#This Row],[Full_Name]])=1,$P$97,"ERROR")))</f>
        <v>0.125</v>
      </c>
      <c r="AP27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27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27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27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27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27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27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27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27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27" s="93">
        <f>IF(COUNTIF($BP$4:$BP$35,Table1[[#This Row],[Full_Name]])=1,$Q$69,IF(COUNTIF($BP$37:$BP$63,Table1[[#This Row],[Full_Name]])=1,$R$69,IF(COUNTIF($BP$65:$BP$93,Table1[[#This Row],[Full_Name]])=1,$S$69,"ERROR")))</f>
        <v>-0.05</v>
      </c>
      <c r="AZ27" s="93">
        <f>IF(COUNTIF($BP$4:$BP$35,Table1[[#This Row],[Full_Name]])=1,$T$69,IF(COUNTIF($BP$37:$BP$63,Table1[[#This Row],[Full_Name]])=1,$U$69,IF(COUNTIF($BP$65:$BP$93,Table1[[#This Row],[Full_Name]])=1,$V$69,"ERROR")))</f>
        <v>-0.1</v>
      </c>
      <c r="BA27" s="93">
        <f>IF(COUNTIF($BR$4:$BR$35,Table1[[#This Row],[Full_Name]])=1,$N$72,IF(COUNTIF($BR$37:$BR$63,Table1[[#This Row],[Full_Name]])=1,$O$72,IF(COUNTIF($BR$65:$BR$93,Table1[[#This Row],[Full_Name]])=1,$P$72,"ERROR")))</f>
        <v>-0.12</v>
      </c>
      <c r="BB27" s="93">
        <f>IF(COUNTIF($BR$4:$BR$35,Table1[[#This Row],[Full_Name]])=1,$T$72,IF(COUNTIF($BR$37:$BR$63,Table1[[#This Row],[Full_Name]])=1,$U$72,IF(COUNTIF($BR$65:$BR$93,Table1[[#This Row],[Full_Name]])=1,$V$72,"ERROR")))</f>
        <v>0.1</v>
      </c>
      <c r="BC27" s="93">
        <f>IF(COUNTIF($BQ$4:$BQ$35,Table1[[#This Row],[Full_Name]])=1,$N$76,IF(COUNTIF($BQ$37:$BQ$63,Table1[[#This Row],[Full_Name]])=1,$O$76,IF(COUNTIF($BQ$65:$BQ$93,Table1[[#This Row],[Full_Name]])=1,$P$76,"ERROR")))</f>
        <v>0</v>
      </c>
      <c r="BD27" s="93">
        <f>IF(COUNTIF($BQ$4:$BQ$35,Table1[[#This Row],[Full_Name]])=1,$N$77,IF(COUNTIF($BQ$37:$BQ$63,Table1[[#This Row],[Full_Name]])=1,$O$77,IF(COUNTIF($BQ$65:$BQ$93,Table1[[#This Row],[Full_Name]])=1,$P$77,"ERROR")))</f>
        <v>0</v>
      </c>
      <c r="BE27" s="93">
        <f>IF(COUNTIF($BQ$4:$BQ$35,Table1[[#This Row],[Full_Name]])=1,$N$78,IF(COUNTIF($BQ$37:$BQ$63,Table1[[#This Row],[Full_Name]])=1,$O$78,IF(COUNTIF($BQ$65:$BQ$93,Table1[[#This Row],[Full_Name]])=1,$P$78,"ERROR")))</f>
        <v>0.06</v>
      </c>
      <c r="BF27" s="93">
        <f>IF(COUNTIF($BQ$4:$BQ$35,Table1[[#This Row],[Full_Name]])=1,$N$79,IF(COUNTIF($BQ$37:$BQ$63,Table1[[#This Row],[Full_Name]])=1,$O$79,IF(COUNTIF($BQ$65:$BQ$93,Table1[[#This Row],[Full_Name]])=1,$P$79,"ERROR")))</f>
        <v>0.06</v>
      </c>
      <c r="BG27" s="93">
        <f>IF(COUNTIF($BQ$4:$BQ$35,Table1[[#This Row],[Full_Name]])=1,$N$80,IF(COUNTIF($BQ$37:$BQ$63,Table1[[#This Row],[Full_Name]])=1,$O$80,IF(COUNTIF($BQ$65:$BQ$93,Table1[[#This Row],[Full_Name]])=1,$P$80,"ERROR")))</f>
        <v>0.1</v>
      </c>
      <c r="BH27" s="93">
        <f>IF(COUNTIF($BQ$4:$BQ$35,Table1[[#This Row],[Full_Name]])=1,$N$81,IF(COUNTIF($BQ$37:$BQ$63,Table1[[#This Row],[Full_Name]])=1,$O$81,IF(COUNTIF($BQ$65:$BQ$93,Table1[[#This Row],[Full_Name]])=1,$P$81,"ERROR")))</f>
        <v>0.1</v>
      </c>
      <c r="BI27" s="93">
        <f>IF(COUNTIF($BQ$4:$BQ$35,Table1[[#This Row],[Full_Name]])=1,$N$82,IF(COUNTIF($BQ$37:$BQ$63,Table1[[#This Row],[Full_Name]])=1,$O$82,IF(COUNTIF($BQ$65:$BQ$93,Table1[[#This Row],[Full_Name]])=1,$P$82,"ERROR")))</f>
        <v>0.15</v>
      </c>
      <c r="BJ27" s="93">
        <f>IF(COUNTIF($BQ$4:$BQ$35,Table1[[#This Row],[Full_Name]])=1,$N$83,IF(COUNTIF($BQ$37:$BQ$63,Table1[[#This Row],[Full_Name]])=1,$O$83,IF(COUNTIF($BQ$65:$BQ$93,Table1[[#This Row],[Full_Name]])=1,$P$83,"ERROR")))</f>
        <v>0.15</v>
      </c>
      <c r="BK27" s="97">
        <f>IF(COUNTIF($BQ$4:$BQ$35,Table1[[#This Row],[Full_Name]])=1,$N$84,IF(COUNTIF($BQ$37:$BQ$63,Table1[[#This Row],[Full_Name]])=1,$O$84,IF(COUNTIF($BQ$65:$BQ$93,Table1[[#This Row],[Full_Name]])=1,$P$84,"ERROR")))</f>
        <v>0.16</v>
      </c>
      <c r="BL27" s="97">
        <f>IF(COUNTIF($BQ$4:$BQ$35,Table1[[#This Row],[Full_Name]])=1,$N$85,IF(COUNTIF($BQ$37:$BQ$63,Table1[[#This Row],[Full_Name]])=1,$O$85,IF(COUNTIF($BQ$65:$BQ$93,Table1[[#This Row],[Full_Name]])=1,$P$85,"ERROR")))</f>
        <v>0.16</v>
      </c>
      <c r="BM27" s="97">
        <f>IF(COUNTIF($BQ$4:$BQ$35,Table1[[#This Row],[Full_Name]])=1,$N$86,IF(COUNTIF($BQ$37:$BQ$63,Table1[[#This Row],[Full_Name]])=1,$O$86,IF(COUNTIF($BQ$65:$BQ$93,Table1[[#This Row],[Full_Name]])=1,$P$86,"ERROR")))</f>
        <v>0.16</v>
      </c>
      <c r="BN27" s="97">
        <f>IF(COUNTIF($BQ$4:$BQ$35,Table1[[#This Row],[Full_Name]])=1,$N$87,IF(COUNTIF($BQ$37:$BQ$63,Table1[[#This Row],[Full_Name]])=1,$O$87,IF(COUNTIF($BQ$65:$BQ$93,Table1[[#This Row],[Full_Name]])=1,$P$87,"ERROR")))</f>
        <v>0.16</v>
      </c>
      <c r="BP27" s="91"/>
      <c r="BQ27" s="75" t="s">
        <v>78</v>
      </c>
      <c r="BR27" s="84" t="s">
        <v>75</v>
      </c>
    </row>
    <row r="28" spans="1:186" ht="15" customHeight="1" thickBot="1" x14ac:dyDescent="0.35">
      <c r="A28" s="21"/>
      <c r="B28" s="25"/>
      <c r="C28" s="24" t="s">
        <v>96</v>
      </c>
      <c r="D28" s="24"/>
      <c r="E28" s="16" t="s">
        <v>97</v>
      </c>
      <c r="F28" s="250"/>
      <c r="G28" s="76" t="str">
        <f t="shared" si="4"/>
        <v>D</v>
      </c>
      <c r="H28" s="73">
        <v>14</v>
      </c>
      <c r="I28" s="77">
        <f t="shared" si="0"/>
        <v>4.2302264969322021</v>
      </c>
      <c r="J28" s="78">
        <v>59.46027842605578</v>
      </c>
      <c r="K28" s="79">
        <f t="shared" si="1"/>
        <v>2.5073147187415543</v>
      </c>
      <c r="L28" s="123" t="s">
        <v>412</v>
      </c>
      <c r="M28" s="94">
        <v>13</v>
      </c>
      <c r="N28" s="124">
        <v>9.9999999999999992E-2</v>
      </c>
      <c r="O28" s="124">
        <v>0.13500000000000001</v>
      </c>
      <c r="P28" s="125">
        <v>0.17</v>
      </c>
      <c r="R28" s="1"/>
      <c r="S28" s="205"/>
      <c r="T28" s="205"/>
      <c r="X28" s="73"/>
      <c r="Y28" s="73"/>
      <c r="Z28" s="75" t="s">
        <v>28</v>
      </c>
      <c r="AA28" s="75">
        <v>8</v>
      </c>
      <c r="AB28" s="75" t="str">
        <f>_xlfn.TEXTJOIN(,TRUE,Table1[[#This Row],[Nombre]],Table1[[#This Row],[Ruedas]])</f>
        <v>Unity8</v>
      </c>
      <c r="AC28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28" s="75" t="str" cm="1">
        <f t="array" ref="AD28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28" s="75" cm="1">
        <f t="array" ref="AE28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12</v>
      </c>
      <c r="AF28" s="75" cm="1">
        <f t="array" ref="AF28">ROUND(INDEX($J$2:$J$41,SUMPRODUCT(($B$2:$E$41=Table1[[#This Row],[Full_Name]])*((ROW($J$2:$J$41)-1)))),2)</f>
        <v>53.38</v>
      </c>
      <c r="AG28" s="92">
        <f>IF(COUNTIF($BQ$4:$BQ$35,Table1[[#This Row],[Full_Name]])=1,$N$74,IF(COUNTIF($BQ$37:$BQ$63,Table1[[#This Row],[Full_Name]])=1,$O$74,IF(COUNTIF($BQ$65:$BQ$93,Table1[[#This Row],[Full_Name]])=1,$P$74,"ERROR")))</f>
        <v>-0.3</v>
      </c>
      <c r="AH28" s="93">
        <f>IF(COUNTIF($BQ$4:$BQ$35,Table1[[#This Row],[Full_Name]])=1,$N$75,IF(COUNTIF($BQ$37:$BQ$63,Table1[[#This Row],[Full_Name]])=1,$O$75,IF(COUNTIF($BQ$65:$BQ$93,Table1[[#This Row],[Full_Name]])=1,$P$75,"ERROR")))</f>
        <v>-0.15</v>
      </c>
      <c r="AI28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28" s="93">
        <f>IF(COUNTIF($BQ$4:$BQ$35,Table1[[#This Row],[Full_Name]])=1,$N$92,IF(COUNTIF($BQ$37:$BQ$63,Table1[[#This Row],[Full_Name]])=1,$O$92,IF(COUNTIF($BQ$65:$BQ$93,Table1[[#This Row],[Full_Name]])=1,$P$92,"ERROR")))</f>
        <v>0</v>
      </c>
      <c r="AK28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28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28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28" s="93">
        <f>IF(COUNTIF($BQ$4:$BQ$35,Table1[[#This Row],[Full_Name]])=1,$N$96,IF(COUNTIF($BQ$37:$BQ$63,Table1[[#This Row],[Full_Name]])=1,$O$96,IF(COUNTIF($BQ$65:$BQ$93,Table1[[#This Row],[Full_Name]])=1,$P$96,"ERROR")))</f>
        <v>0.09</v>
      </c>
      <c r="AO28" s="93">
        <f>IF(COUNTIF($BQ$4:$BQ$35,Table1[[#This Row],[Full_Name]])=1,$N$97,IF(COUNTIF($BQ$37:$BQ$63,Table1[[#This Row],[Full_Name]])=1,$O$97,IF(COUNTIF($BQ$65:$BQ$93,Table1[[#This Row],[Full_Name]])=1,$P$97,"ERROR")))</f>
        <v>0.09</v>
      </c>
      <c r="AP28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28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28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28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28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28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28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28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28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28" s="93">
        <f>IF(COUNTIF($BP$4:$BP$35,Table1[[#This Row],[Full_Name]])=1,$Q$69,IF(COUNTIF($BP$37:$BP$63,Table1[[#This Row],[Full_Name]])=1,$R$69,IF(COUNTIF($BP$65:$BP$93,Table1[[#This Row],[Full_Name]])=1,$S$69,"ERROR")))</f>
        <v>-0.05</v>
      </c>
      <c r="AZ28" s="93">
        <f>IF(COUNTIF($BP$4:$BP$35,Table1[[#This Row],[Full_Name]])=1,$T$69,IF(COUNTIF($BP$37:$BP$63,Table1[[#This Row],[Full_Name]])=1,$U$69,IF(COUNTIF($BP$65:$BP$93,Table1[[#This Row],[Full_Name]])=1,$V$69,"ERROR")))</f>
        <v>-0.1</v>
      </c>
      <c r="BA28" s="93">
        <f>IF(COUNTIF($BR$4:$BR$35,Table1[[#This Row],[Full_Name]])=1,$N$72,IF(COUNTIF($BR$37:$BR$63,Table1[[#This Row],[Full_Name]])=1,$O$72,IF(COUNTIF($BR$65:$BR$93,Table1[[#This Row],[Full_Name]])=1,$P$72,"ERROR")))</f>
        <v>-0.18</v>
      </c>
      <c r="BB28" s="93">
        <f>IF(COUNTIF($BR$4:$BR$35,Table1[[#This Row],[Full_Name]])=1,$T$72,IF(COUNTIF($BR$37:$BR$63,Table1[[#This Row],[Full_Name]])=1,$U$72,IF(COUNTIF($BR$65:$BR$93,Table1[[#This Row],[Full_Name]])=1,$V$72,"ERROR")))</f>
        <v>0.06</v>
      </c>
      <c r="BC28" s="93">
        <f>IF(COUNTIF($BQ$4:$BQ$35,Table1[[#This Row],[Full_Name]])=1,$N$76,IF(COUNTIF($BQ$37:$BQ$63,Table1[[#This Row],[Full_Name]])=1,$O$76,IF(COUNTIF($BQ$65:$BQ$93,Table1[[#This Row],[Full_Name]])=1,$P$76,"ERROR")))</f>
        <v>0</v>
      </c>
      <c r="BD28" s="93">
        <f>IF(COUNTIF($BQ$4:$BQ$35,Table1[[#This Row],[Full_Name]])=1,$N$77,IF(COUNTIF($BQ$37:$BQ$63,Table1[[#This Row],[Full_Name]])=1,$O$77,IF(COUNTIF($BQ$65:$BQ$93,Table1[[#This Row],[Full_Name]])=1,$P$77,"ERROR")))</f>
        <v>0</v>
      </c>
      <c r="BE28" s="93">
        <f>IF(COUNTIF($BQ$4:$BQ$35,Table1[[#This Row],[Full_Name]])=1,$N$78,IF(COUNTIF($BQ$37:$BQ$63,Table1[[#This Row],[Full_Name]])=1,$O$78,IF(COUNTIF($BQ$65:$BQ$93,Table1[[#This Row],[Full_Name]])=1,$P$78,"ERROR")))</f>
        <v>0.04</v>
      </c>
      <c r="BF28" s="93">
        <f>IF(COUNTIF($BQ$4:$BQ$35,Table1[[#This Row],[Full_Name]])=1,$N$79,IF(COUNTIF($BQ$37:$BQ$63,Table1[[#This Row],[Full_Name]])=1,$O$79,IF(COUNTIF($BQ$65:$BQ$93,Table1[[#This Row],[Full_Name]])=1,$P$79,"ERROR")))</f>
        <v>0.04</v>
      </c>
      <c r="BG28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28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28" s="93">
        <f>IF(COUNTIF($BQ$4:$BQ$35,Table1[[#This Row],[Full_Name]])=1,$N$82,IF(COUNTIF($BQ$37:$BQ$63,Table1[[#This Row],[Full_Name]])=1,$O$82,IF(COUNTIF($BQ$65:$BQ$93,Table1[[#This Row],[Full_Name]])=1,$P$82,"ERROR")))</f>
        <v>0.11</v>
      </c>
      <c r="BJ28" s="93">
        <f>IF(COUNTIF($BQ$4:$BQ$35,Table1[[#This Row],[Full_Name]])=1,$N$83,IF(COUNTIF($BQ$37:$BQ$63,Table1[[#This Row],[Full_Name]])=1,$O$83,IF(COUNTIF($BQ$65:$BQ$93,Table1[[#This Row],[Full_Name]])=1,$P$83,"ERROR")))</f>
        <v>0.11</v>
      </c>
      <c r="BK28" s="97">
        <f>IF(COUNTIF($BQ$4:$BQ$35,Table1[[#This Row],[Full_Name]])=1,$N$84,IF(COUNTIF($BQ$37:$BQ$63,Table1[[#This Row],[Full_Name]])=1,$O$84,IF(COUNTIF($BQ$65:$BQ$93,Table1[[#This Row],[Full_Name]])=1,$P$84,"ERROR")))</f>
        <v>0.12</v>
      </c>
      <c r="BL28" s="97">
        <f>IF(COUNTIF($BQ$4:$BQ$35,Table1[[#This Row],[Full_Name]])=1,$N$85,IF(COUNTIF($BQ$37:$BQ$63,Table1[[#This Row],[Full_Name]])=1,$O$85,IF(COUNTIF($BQ$65:$BQ$93,Table1[[#This Row],[Full_Name]])=1,$P$85,"ERROR")))</f>
        <v>0.12</v>
      </c>
      <c r="BM28" s="97">
        <f>IF(COUNTIF($BQ$4:$BQ$35,Table1[[#This Row],[Full_Name]])=1,$N$86,IF(COUNTIF($BQ$37:$BQ$63,Table1[[#This Row],[Full_Name]])=1,$O$86,IF(COUNTIF($BQ$65:$BQ$93,Table1[[#This Row],[Full_Name]])=1,$P$86,"ERROR")))</f>
        <v>0.12</v>
      </c>
      <c r="BN28" s="97">
        <f>IF(COUNTIF($BQ$4:$BQ$35,Table1[[#This Row],[Full_Name]])=1,$N$87,IF(COUNTIF($BQ$37:$BQ$63,Table1[[#This Row],[Full_Name]])=1,$O$87,IF(COUNTIF($BQ$65:$BQ$93,Table1[[#This Row],[Full_Name]])=1,$P$87,"ERROR")))</f>
        <v>0.12</v>
      </c>
      <c r="BP28" s="91"/>
      <c r="BQ28" s="75" t="s">
        <v>51</v>
      </c>
      <c r="BR28" s="90" t="s">
        <v>53</v>
      </c>
    </row>
    <row r="29" spans="1:186" ht="15" customHeight="1" thickBot="1" x14ac:dyDescent="0.35">
      <c r="A29" s="21"/>
      <c r="B29" s="25"/>
      <c r="C29" s="24" t="s">
        <v>75</v>
      </c>
      <c r="D29" s="24" t="s">
        <v>78</v>
      </c>
      <c r="E29" s="16"/>
      <c r="F29" s="250"/>
      <c r="G29" s="76" t="str">
        <f t="shared" si="4"/>
        <v>D</v>
      </c>
      <c r="H29" s="73">
        <v>13</v>
      </c>
      <c r="I29" s="77">
        <f t="shared" si="0"/>
        <v>4.2302264969322021</v>
      </c>
      <c r="J29" s="78">
        <v>56.952963707314225</v>
      </c>
      <c r="K29" s="79">
        <f t="shared" si="1"/>
        <v>3.574338631376115</v>
      </c>
      <c r="Z29" s="75" t="s">
        <v>29</v>
      </c>
      <c r="AA29" s="75">
        <v>8</v>
      </c>
      <c r="AB29" s="75" t="str">
        <f>_xlfn.TEXTJOIN(,TRUE,Table1[[#This Row],[Nombre]],Table1[[#This Row],[Ruedas]])</f>
        <v>Savannah8</v>
      </c>
      <c r="AC29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29" s="75" t="str" cm="1">
        <f t="array" ref="AD29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29" s="75" cm="1">
        <f t="array" ref="AE29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13</v>
      </c>
      <c r="AF29" s="75" cm="1">
        <f t="array" ref="AF29">ROUND(INDEX($J$2:$J$41,SUMPRODUCT(($B$2:$E$41=Table1[[#This Row],[Full_Name]])*((ROW($J$2:$J$41)-1)))),2)</f>
        <v>56.95</v>
      </c>
      <c r="AG29" s="92">
        <f>IF(COUNTIF($BQ$4:$BQ$35,Table1[[#This Row],[Full_Name]])=1,$N$74,IF(COUNTIF($BQ$37:$BQ$63,Table1[[#This Row],[Full_Name]])=1,$O$74,IF(COUNTIF($BQ$65:$BQ$93,Table1[[#This Row],[Full_Name]])=1,$P$74,"ERROR")))</f>
        <v>-0.3</v>
      </c>
      <c r="AH29" s="93">
        <f>IF(COUNTIF($BQ$4:$BQ$35,Table1[[#This Row],[Full_Name]])=1,$N$75,IF(COUNTIF($BQ$37:$BQ$63,Table1[[#This Row],[Full_Name]])=1,$O$75,IF(COUNTIF($BQ$65:$BQ$93,Table1[[#This Row],[Full_Name]])=1,$P$75,"ERROR")))</f>
        <v>-0.15</v>
      </c>
      <c r="AI29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29" s="93">
        <f>IF(COUNTIF($BQ$4:$BQ$35,Table1[[#This Row],[Full_Name]])=1,$N$92,IF(COUNTIF($BQ$37:$BQ$63,Table1[[#This Row],[Full_Name]])=1,$O$92,IF(COUNTIF($BQ$65:$BQ$93,Table1[[#This Row],[Full_Name]])=1,$P$92,"ERROR")))</f>
        <v>0</v>
      </c>
      <c r="AK29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29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29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29" s="93">
        <f>IF(COUNTIF($BQ$4:$BQ$35,Table1[[#This Row],[Full_Name]])=1,$N$96,IF(COUNTIF($BQ$37:$BQ$63,Table1[[#This Row],[Full_Name]])=1,$O$96,IF(COUNTIF($BQ$65:$BQ$93,Table1[[#This Row],[Full_Name]])=1,$P$96,"ERROR")))</f>
        <v>0.09</v>
      </c>
      <c r="AO29" s="93">
        <f>IF(COUNTIF($BQ$4:$BQ$35,Table1[[#This Row],[Full_Name]])=1,$N$97,IF(COUNTIF($BQ$37:$BQ$63,Table1[[#This Row],[Full_Name]])=1,$O$97,IF(COUNTIF($BQ$65:$BQ$93,Table1[[#This Row],[Full_Name]])=1,$P$97,"ERROR")))</f>
        <v>0.09</v>
      </c>
      <c r="AP29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29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29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29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29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29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29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29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29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29" s="93">
        <f>IF(COUNTIF($BP$4:$BP$35,Table1[[#This Row],[Full_Name]])=1,$Q$69,IF(COUNTIF($BP$37:$BP$63,Table1[[#This Row],[Full_Name]])=1,$R$69,IF(COUNTIF($BP$65:$BP$93,Table1[[#This Row],[Full_Name]])=1,$S$69,"ERROR")))</f>
        <v>-0.05</v>
      </c>
      <c r="AZ29" s="93">
        <f>IF(COUNTIF($BP$4:$BP$35,Table1[[#This Row],[Full_Name]])=1,$T$69,IF(COUNTIF($BP$37:$BP$63,Table1[[#This Row],[Full_Name]])=1,$U$69,IF(COUNTIF($BP$65:$BP$93,Table1[[#This Row],[Full_Name]])=1,$V$69,"ERROR")))</f>
        <v>-0.1</v>
      </c>
      <c r="BA29" s="93">
        <f>IF(COUNTIF($BR$4:$BR$35,Table1[[#This Row],[Full_Name]])=1,$N$72,IF(COUNTIF($BR$37:$BR$63,Table1[[#This Row],[Full_Name]])=1,$O$72,IF(COUNTIF($BR$65:$BR$93,Table1[[#This Row],[Full_Name]])=1,$P$72,"ERROR")))</f>
        <v>-0.18</v>
      </c>
      <c r="BB29" s="93">
        <f>IF(COUNTIF($BR$4:$BR$35,Table1[[#This Row],[Full_Name]])=1,$T$72,IF(COUNTIF($BR$37:$BR$63,Table1[[#This Row],[Full_Name]])=1,$U$72,IF(COUNTIF($BR$65:$BR$93,Table1[[#This Row],[Full_Name]])=1,$V$72,"ERROR")))</f>
        <v>0.06</v>
      </c>
      <c r="BC29" s="93">
        <f>IF(COUNTIF($BQ$4:$BQ$35,Table1[[#This Row],[Full_Name]])=1,$N$76,IF(COUNTIF($BQ$37:$BQ$63,Table1[[#This Row],[Full_Name]])=1,$O$76,IF(COUNTIF($BQ$65:$BQ$93,Table1[[#This Row],[Full_Name]])=1,$P$76,"ERROR")))</f>
        <v>0</v>
      </c>
      <c r="BD29" s="93">
        <f>IF(COUNTIF($BQ$4:$BQ$35,Table1[[#This Row],[Full_Name]])=1,$N$77,IF(COUNTIF($BQ$37:$BQ$63,Table1[[#This Row],[Full_Name]])=1,$O$77,IF(COUNTIF($BQ$65:$BQ$93,Table1[[#This Row],[Full_Name]])=1,$P$77,"ERROR")))</f>
        <v>0</v>
      </c>
      <c r="BE29" s="93">
        <f>IF(COUNTIF($BQ$4:$BQ$35,Table1[[#This Row],[Full_Name]])=1,$N$78,IF(COUNTIF($BQ$37:$BQ$63,Table1[[#This Row],[Full_Name]])=1,$O$78,IF(COUNTIF($BQ$65:$BQ$93,Table1[[#This Row],[Full_Name]])=1,$P$78,"ERROR")))</f>
        <v>0.04</v>
      </c>
      <c r="BF29" s="93">
        <f>IF(COUNTIF($BQ$4:$BQ$35,Table1[[#This Row],[Full_Name]])=1,$N$79,IF(COUNTIF($BQ$37:$BQ$63,Table1[[#This Row],[Full_Name]])=1,$O$79,IF(COUNTIF($BQ$65:$BQ$93,Table1[[#This Row],[Full_Name]])=1,$P$79,"ERROR")))</f>
        <v>0.04</v>
      </c>
      <c r="BG29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29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29" s="93">
        <f>IF(COUNTIF($BQ$4:$BQ$35,Table1[[#This Row],[Full_Name]])=1,$N$82,IF(COUNTIF($BQ$37:$BQ$63,Table1[[#This Row],[Full_Name]])=1,$O$82,IF(COUNTIF($BQ$65:$BQ$93,Table1[[#This Row],[Full_Name]])=1,$P$82,"ERROR")))</f>
        <v>0.11</v>
      </c>
      <c r="BJ29" s="93">
        <f>IF(COUNTIF($BQ$4:$BQ$35,Table1[[#This Row],[Full_Name]])=1,$N$83,IF(COUNTIF($BQ$37:$BQ$63,Table1[[#This Row],[Full_Name]])=1,$O$83,IF(COUNTIF($BQ$65:$BQ$93,Table1[[#This Row],[Full_Name]])=1,$P$83,"ERROR")))</f>
        <v>0.11</v>
      </c>
      <c r="BK29" s="97">
        <f>IF(COUNTIF($BQ$4:$BQ$35,Table1[[#This Row],[Full_Name]])=1,$N$84,IF(COUNTIF($BQ$37:$BQ$63,Table1[[#This Row],[Full_Name]])=1,$O$84,IF(COUNTIF($BQ$65:$BQ$93,Table1[[#This Row],[Full_Name]])=1,$P$84,"ERROR")))</f>
        <v>0.12</v>
      </c>
      <c r="BL29" s="97">
        <f>IF(COUNTIF($BQ$4:$BQ$35,Table1[[#This Row],[Full_Name]])=1,$N$85,IF(COUNTIF($BQ$37:$BQ$63,Table1[[#This Row],[Full_Name]])=1,$O$85,IF(COUNTIF($BQ$65:$BQ$93,Table1[[#This Row],[Full_Name]])=1,$P$85,"ERROR")))</f>
        <v>0.12</v>
      </c>
      <c r="BM29" s="97">
        <f>IF(COUNTIF($BQ$4:$BQ$35,Table1[[#This Row],[Full_Name]])=1,$N$86,IF(COUNTIF($BQ$37:$BQ$63,Table1[[#This Row],[Full_Name]])=1,$O$86,IF(COUNTIF($BQ$65:$BQ$93,Table1[[#This Row],[Full_Name]])=1,$P$86,"ERROR")))</f>
        <v>0.12</v>
      </c>
      <c r="BN29" s="97">
        <f>IF(COUNTIF($BQ$4:$BQ$35,Table1[[#This Row],[Full_Name]])=1,$N$87,IF(COUNTIF($BQ$37:$BQ$63,Table1[[#This Row],[Full_Name]])=1,$O$87,IF(COUNTIF($BQ$65:$BQ$93,Table1[[#This Row],[Full_Name]])=1,$P$87,"ERROR")))</f>
        <v>0.12</v>
      </c>
      <c r="BP29" s="91"/>
      <c r="BQ29" s="75" t="s">
        <v>83</v>
      </c>
      <c r="BR29" s="90" t="s">
        <v>54</v>
      </c>
    </row>
    <row r="30" spans="1:186" ht="15" customHeight="1" thickBot="1" x14ac:dyDescent="0.35">
      <c r="A30" s="21"/>
      <c r="B30" s="25"/>
      <c r="C30" s="24" t="s">
        <v>74</v>
      </c>
      <c r="D30" s="24"/>
      <c r="E30" s="16"/>
      <c r="F30" s="250"/>
      <c r="G30" s="76" t="str">
        <f>G31</f>
        <v>D</v>
      </c>
      <c r="H30" s="73">
        <v>12</v>
      </c>
      <c r="I30" s="77">
        <f t="shared" si="0"/>
        <v>4.2302264969322021</v>
      </c>
      <c r="J30" s="78">
        <v>53.37862507593811</v>
      </c>
      <c r="K30" s="79">
        <f t="shared" si="1"/>
        <v>13.751632016036332</v>
      </c>
      <c r="L30" s="260" t="s">
        <v>183</v>
      </c>
      <c r="M30" s="126"/>
      <c r="N30" s="269" t="s">
        <v>184</v>
      </c>
      <c r="Q30" s="73"/>
      <c r="Z30" s="75" t="s">
        <v>30</v>
      </c>
      <c r="AA30" s="75">
        <v>8</v>
      </c>
      <c r="AB30" s="75" t="str">
        <f>_xlfn.TEXTJOIN(,TRUE,Table1[[#This Row],[Nombre]],Table1[[#This Row],[Ruedas]])</f>
        <v>CrossParallel8</v>
      </c>
      <c r="AC30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30" s="75" t="str" cm="1">
        <f t="array" ref="AD30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30" s="75" cm="1">
        <f t="array" ref="AE30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17</v>
      </c>
      <c r="AF30" s="75" cm="1">
        <f t="array" ref="AF30">ROUND(INDEX($J$2:$J$41,SUMPRODUCT(($B$2:$E$41=Table1[[#This Row],[Full_Name]])*((ROW($J$2:$J$41)-1)))),2)</f>
        <v>66.39</v>
      </c>
      <c r="AG30" s="92">
        <f>IF(COUNTIF($BQ$4:$BQ$35,Table1[[#This Row],[Full_Name]])=1,$N$74,IF(COUNTIF($BQ$37:$BQ$63,Table1[[#This Row],[Full_Name]])=1,$O$74,IF(COUNTIF($BQ$65:$BQ$93,Table1[[#This Row],[Full_Name]])=1,$P$74,"ERROR")))</f>
        <v>-0.4</v>
      </c>
      <c r="AH30" s="93">
        <f>IF(COUNTIF($BQ$4:$BQ$35,Table1[[#This Row],[Full_Name]])=1,$N$75,IF(COUNTIF($BQ$37:$BQ$63,Table1[[#This Row],[Full_Name]])=1,$O$75,IF(COUNTIF($BQ$65:$BQ$93,Table1[[#This Row],[Full_Name]])=1,$P$75,"ERROR")))</f>
        <v>-0.2</v>
      </c>
      <c r="AI30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30" s="93">
        <f>IF(COUNTIF($BQ$4:$BQ$35,Table1[[#This Row],[Full_Name]])=1,$N$92,IF(COUNTIF($BQ$37:$BQ$63,Table1[[#This Row],[Full_Name]])=1,$O$92,IF(COUNTIF($BQ$65:$BQ$93,Table1[[#This Row],[Full_Name]])=1,$P$92,"ERROR")))</f>
        <v>0</v>
      </c>
      <c r="AK30" s="93">
        <f>IF(COUNTIF($BQ$4:$BQ$35,Table1[[#This Row],[Full_Name]])=1,$N$93,IF(COUNTIF($BQ$37:$BQ$63,Table1[[#This Row],[Full_Name]])=1,$O$93,IF(COUNTIF($BQ$65:$BQ$93,Table1[[#This Row],[Full_Name]])=1,$P$93,"ERROR")))</f>
        <v>0.04</v>
      </c>
      <c r="AL30" s="93">
        <f>IF(COUNTIF($BQ$4:$BQ$35,Table1[[#This Row],[Full_Name]])=1,$N$94,IF(COUNTIF($BQ$37:$BQ$63,Table1[[#This Row],[Full_Name]])=1,$O$94,IF(COUNTIF($BQ$65:$BQ$93,Table1[[#This Row],[Full_Name]])=1,$P$94,"ERROR")))</f>
        <v>0.08</v>
      </c>
      <c r="AM30" s="93">
        <f>IF(COUNTIF($BQ$4:$BQ$35,Table1[[#This Row],[Full_Name]])=1,$N$95,IF(COUNTIF($BQ$37:$BQ$63,Table1[[#This Row],[Full_Name]])=1,$O$95,IF(COUNTIF($BQ$65:$BQ$93,Table1[[#This Row],[Full_Name]])=1,$P$95,"ERROR")))</f>
        <v>0.08</v>
      </c>
      <c r="AN30" s="93">
        <f>IF(COUNTIF($BQ$4:$BQ$35,Table1[[#This Row],[Full_Name]])=1,$N$96,IF(COUNTIF($BQ$37:$BQ$63,Table1[[#This Row],[Full_Name]])=1,$O$96,IF(COUNTIF($BQ$65:$BQ$93,Table1[[#This Row],[Full_Name]])=1,$P$96,"ERROR")))</f>
        <v>0.125</v>
      </c>
      <c r="AO30" s="93">
        <f>IF(COUNTIF($BQ$4:$BQ$35,Table1[[#This Row],[Full_Name]])=1,$N$97,IF(COUNTIF($BQ$37:$BQ$63,Table1[[#This Row],[Full_Name]])=1,$O$97,IF(COUNTIF($BQ$65:$BQ$93,Table1[[#This Row],[Full_Name]])=1,$P$97,"ERROR")))</f>
        <v>0.125</v>
      </c>
      <c r="AP30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30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30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30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30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30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30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30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30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30" s="93">
        <f>IF(COUNTIF($BP$4:$BP$35,Table1[[#This Row],[Full_Name]])=1,$Q$69,IF(COUNTIF($BP$37:$BP$63,Table1[[#This Row],[Full_Name]])=1,$R$69,IF(COUNTIF($BP$65:$BP$93,Table1[[#This Row],[Full_Name]])=1,$S$69,"ERROR")))</f>
        <v>-0.15</v>
      </c>
      <c r="AZ30" s="93">
        <f>IF(COUNTIF($BP$4:$BP$35,Table1[[#This Row],[Full_Name]])=1,$T$69,IF(COUNTIF($BP$37:$BP$63,Table1[[#This Row],[Full_Name]])=1,$U$69,IF(COUNTIF($BP$65:$BP$93,Table1[[#This Row],[Full_Name]])=1,$V$69,"ERROR")))</f>
        <v>-0.3</v>
      </c>
      <c r="BA30" s="93">
        <f>IF(COUNTIF($BR$4:$BR$35,Table1[[#This Row],[Full_Name]])=1,$N$72,IF(COUNTIF($BR$37:$BR$63,Table1[[#This Row],[Full_Name]])=1,$O$72,IF(COUNTIF($BR$65:$BR$93,Table1[[#This Row],[Full_Name]])=1,$P$72,"ERROR")))</f>
        <v>-0.12</v>
      </c>
      <c r="BB30" s="93">
        <f>IF(COUNTIF($BR$4:$BR$35,Table1[[#This Row],[Full_Name]])=1,$T$72,IF(COUNTIF($BR$37:$BR$63,Table1[[#This Row],[Full_Name]])=1,$U$72,IF(COUNTIF($BR$65:$BR$93,Table1[[#This Row],[Full_Name]])=1,$V$72,"ERROR")))</f>
        <v>0.1</v>
      </c>
      <c r="BC30" s="93">
        <f>IF(COUNTIF($BQ$4:$BQ$35,Table1[[#This Row],[Full_Name]])=1,$N$76,IF(COUNTIF($BQ$37:$BQ$63,Table1[[#This Row],[Full_Name]])=1,$O$76,IF(COUNTIF($BQ$65:$BQ$93,Table1[[#This Row],[Full_Name]])=1,$P$76,"ERROR")))</f>
        <v>0</v>
      </c>
      <c r="BD30" s="93">
        <f>IF(COUNTIF($BQ$4:$BQ$35,Table1[[#This Row],[Full_Name]])=1,$N$77,IF(COUNTIF($BQ$37:$BQ$63,Table1[[#This Row],[Full_Name]])=1,$O$77,IF(COUNTIF($BQ$65:$BQ$93,Table1[[#This Row],[Full_Name]])=1,$P$77,"ERROR")))</f>
        <v>0</v>
      </c>
      <c r="BE30" s="93">
        <f>IF(COUNTIF($BQ$4:$BQ$35,Table1[[#This Row],[Full_Name]])=1,$N$78,IF(COUNTIF($BQ$37:$BQ$63,Table1[[#This Row],[Full_Name]])=1,$O$78,IF(COUNTIF($BQ$65:$BQ$93,Table1[[#This Row],[Full_Name]])=1,$P$78,"ERROR")))</f>
        <v>0.06</v>
      </c>
      <c r="BF30" s="93">
        <f>IF(COUNTIF($BQ$4:$BQ$35,Table1[[#This Row],[Full_Name]])=1,$N$79,IF(COUNTIF($BQ$37:$BQ$63,Table1[[#This Row],[Full_Name]])=1,$O$79,IF(COUNTIF($BQ$65:$BQ$93,Table1[[#This Row],[Full_Name]])=1,$P$79,"ERROR")))</f>
        <v>0.06</v>
      </c>
      <c r="BG30" s="93">
        <f>IF(COUNTIF($BQ$4:$BQ$35,Table1[[#This Row],[Full_Name]])=1,$N$80,IF(COUNTIF($BQ$37:$BQ$63,Table1[[#This Row],[Full_Name]])=1,$O$80,IF(COUNTIF($BQ$65:$BQ$93,Table1[[#This Row],[Full_Name]])=1,$P$80,"ERROR")))</f>
        <v>0.1</v>
      </c>
      <c r="BH30" s="93">
        <f>IF(COUNTIF($BQ$4:$BQ$35,Table1[[#This Row],[Full_Name]])=1,$N$81,IF(COUNTIF($BQ$37:$BQ$63,Table1[[#This Row],[Full_Name]])=1,$O$81,IF(COUNTIF($BQ$65:$BQ$93,Table1[[#This Row],[Full_Name]])=1,$P$81,"ERROR")))</f>
        <v>0.1</v>
      </c>
      <c r="BI30" s="93">
        <f>IF(COUNTIF($BQ$4:$BQ$35,Table1[[#This Row],[Full_Name]])=1,$N$82,IF(COUNTIF($BQ$37:$BQ$63,Table1[[#This Row],[Full_Name]])=1,$O$82,IF(COUNTIF($BQ$65:$BQ$93,Table1[[#This Row],[Full_Name]])=1,$P$82,"ERROR")))</f>
        <v>0.15</v>
      </c>
      <c r="BJ30" s="93">
        <f>IF(COUNTIF($BQ$4:$BQ$35,Table1[[#This Row],[Full_Name]])=1,$N$83,IF(COUNTIF($BQ$37:$BQ$63,Table1[[#This Row],[Full_Name]])=1,$O$83,IF(COUNTIF($BQ$65:$BQ$93,Table1[[#This Row],[Full_Name]])=1,$P$83,"ERROR")))</f>
        <v>0.15</v>
      </c>
      <c r="BK30" s="97">
        <f>IF(COUNTIF($BQ$4:$BQ$35,Table1[[#This Row],[Full_Name]])=1,$N$84,IF(COUNTIF($BQ$37:$BQ$63,Table1[[#This Row],[Full_Name]])=1,$O$84,IF(COUNTIF($BQ$65:$BQ$93,Table1[[#This Row],[Full_Name]])=1,$P$84,"ERROR")))</f>
        <v>0.16</v>
      </c>
      <c r="BL30" s="97">
        <f>IF(COUNTIF($BQ$4:$BQ$35,Table1[[#This Row],[Full_Name]])=1,$N$85,IF(COUNTIF($BQ$37:$BQ$63,Table1[[#This Row],[Full_Name]])=1,$O$85,IF(COUNTIF($BQ$65:$BQ$93,Table1[[#This Row],[Full_Name]])=1,$P$85,"ERROR")))</f>
        <v>0.16</v>
      </c>
      <c r="BM30" s="97">
        <f>IF(COUNTIF($BQ$4:$BQ$35,Table1[[#This Row],[Full_Name]])=1,$N$86,IF(COUNTIF($BQ$37:$BQ$63,Table1[[#This Row],[Full_Name]])=1,$O$86,IF(COUNTIF($BQ$65:$BQ$93,Table1[[#This Row],[Full_Name]])=1,$P$86,"ERROR")))</f>
        <v>0.16</v>
      </c>
      <c r="BN30" s="97">
        <f>IF(COUNTIF($BQ$4:$BQ$35,Table1[[#This Row],[Full_Name]])=1,$N$87,IF(COUNTIF($BQ$37:$BQ$63,Table1[[#This Row],[Full_Name]])=1,$O$87,IF(COUNTIF($BQ$65:$BQ$93,Table1[[#This Row],[Full_Name]])=1,$P$87,"ERROR")))</f>
        <v>0.16</v>
      </c>
      <c r="BP30" s="91"/>
      <c r="BR30" s="84" t="s">
        <v>55</v>
      </c>
    </row>
    <row r="31" spans="1:186" ht="15" customHeight="1" thickBot="1" x14ac:dyDescent="0.35">
      <c r="A31" s="21"/>
      <c r="B31" s="29" t="s">
        <v>52</v>
      </c>
      <c r="C31" s="30" t="s">
        <v>114</v>
      </c>
      <c r="D31" s="30"/>
      <c r="E31" s="37"/>
      <c r="F31" s="251"/>
      <c r="G31" s="85" t="str">
        <f>F22</f>
        <v>D</v>
      </c>
      <c r="H31" s="86">
        <v>11</v>
      </c>
      <c r="I31" s="87">
        <f t="shared" si="0"/>
        <v>4.2302264969322021</v>
      </c>
      <c r="J31" s="88">
        <v>39.626993059901778</v>
      </c>
      <c r="K31" s="79">
        <f t="shared" si="1"/>
        <v>13.751632016036339</v>
      </c>
      <c r="L31" s="261"/>
      <c r="M31" s="127"/>
      <c r="N31" s="270"/>
      <c r="O31" s="272" t="s">
        <v>188</v>
      </c>
      <c r="P31" s="273"/>
      <c r="Q31" s="262">
        <v>0.5</v>
      </c>
      <c r="R31" s="91"/>
      <c r="Z31" s="75" t="s">
        <v>26</v>
      </c>
      <c r="AA31" s="75">
        <v>2</v>
      </c>
      <c r="AB31" s="75" t="str">
        <f>_xlfn.TEXTJOIN(,TRUE,Table1[[#This Row],[Nombre]],Table1[[#This Row],[Ruedas]])</f>
        <v>Magic2</v>
      </c>
      <c r="AC31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31" s="75" t="str" cm="1">
        <f t="array" ref="AD31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31" s="75" cm="1">
        <f t="array" ref="AE31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17</v>
      </c>
      <c r="AF31" s="75" cm="1">
        <f t="array" ref="AF31">ROUND(INDEX($J$2:$J$41,SUMPRODUCT(($B$2:$E$41=Table1[[#This Row],[Full_Name]])*((ROW($J$2:$J$41)-1)))),2)</f>
        <v>66.39</v>
      </c>
      <c r="AG31" s="92">
        <f>IF(COUNTIF($BQ$4:$BQ$35,Table1[[#This Row],[Full_Name]])=1,$N$74,IF(COUNTIF($BQ$37:$BQ$63,Table1[[#This Row],[Full_Name]])=1,$O$74,IF(COUNTIF($BQ$65:$BQ$93,Table1[[#This Row],[Full_Name]])=1,$P$74,"ERROR")))</f>
        <v>-0.4</v>
      </c>
      <c r="AH31" s="93">
        <f>IF(COUNTIF($BQ$4:$BQ$35,Table1[[#This Row],[Full_Name]])=1,$N$75,IF(COUNTIF($BQ$37:$BQ$63,Table1[[#This Row],[Full_Name]])=1,$O$75,IF(COUNTIF($BQ$65:$BQ$93,Table1[[#This Row],[Full_Name]])=1,$P$75,"ERROR")))</f>
        <v>-0.2</v>
      </c>
      <c r="AI31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31" s="93">
        <f>IF(COUNTIF($BQ$4:$BQ$35,Table1[[#This Row],[Full_Name]])=1,$N$92,IF(COUNTIF($BQ$37:$BQ$63,Table1[[#This Row],[Full_Name]])=1,$O$92,IF(COUNTIF($BQ$65:$BQ$93,Table1[[#This Row],[Full_Name]])=1,$P$92,"ERROR")))</f>
        <v>0</v>
      </c>
      <c r="AK31" s="93">
        <f>IF(COUNTIF($BQ$4:$BQ$35,Table1[[#This Row],[Full_Name]])=1,$N$93,IF(COUNTIF($BQ$37:$BQ$63,Table1[[#This Row],[Full_Name]])=1,$O$93,IF(COUNTIF($BQ$65:$BQ$93,Table1[[#This Row],[Full_Name]])=1,$P$93,"ERROR")))</f>
        <v>0.04</v>
      </c>
      <c r="AL31" s="93">
        <f>IF(COUNTIF($BQ$4:$BQ$35,Table1[[#This Row],[Full_Name]])=1,$N$94,IF(COUNTIF($BQ$37:$BQ$63,Table1[[#This Row],[Full_Name]])=1,$O$94,IF(COUNTIF($BQ$65:$BQ$93,Table1[[#This Row],[Full_Name]])=1,$P$94,"ERROR")))</f>
        <v>0.08</v>
      </c>
      <c r="AM31" s="93">
        <f>IF(COUNTIF($BQ$4:$BQ$35,Table1[[#This Row],[Full_Name]])=1,$N$95,IF(COUNTIF($BQ$37:$BQ$63,Table1[[#This Row],[Full_Name]])=1,$O$95,IF(COUNTIF($BQ$65:$BQ$93,Table1[[#This Row],[Full_Name]])=1,$P$95,"ERROR")))</f>
        <v>0.08</v>
      </c>
      <c r="AN31" s="93">
        <f>IF(COUNTIF($BQ$4:$BQ$35,Table1[[#This Row],[Full_Name]])=1,$N$96,IF(COUNTIF($BQ$37:$BQ$63,Table1[[#This Row],[Full_Name]])=1,$O$96,IF(COUNTIF($BQ$65:$BQ$93,Table1[[#This Row],[Full_Name]])=1,$P$96,"ERROR")))</f>
        <v>0.125</v>
      </c>
      <c r="AO31" s="93">
        <f>IF(COUNTIF($BQ$4:$BQ$35,Table1[[#This Row],[Full_Name]])=1,$N$97,IF(COUNTIF($BQ$37:$BQ$63,Table1[[#This Row],[Full_Name]])=1,$O$97,IF(COUNTIF($BQ$65:$BQ$93,Table1[[#This Row],[Full_Name]])=1,$P$97,"ERROR")))</f>
        <v>0.125</v>
      </c>
      <c r="AP31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31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31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31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31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31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31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31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31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31" s="93">
        <f>IF(COUNTIF($BP$4:$BP$35,Table1[[#This Row],[Full_Name]])=1,$Q$69,IF(COUNTIF($BP$37:$BP$63,Table1[[#This Row],[Full_Name]])=1,$R$69,IF(COUNTIF($BP$65:$BP$93,Table1[[#This Row],[Full_Name]])=1,$S$69,"ERROR")))</f>
        <v>-0.08</v>
      </c>
      <c r="AZ31" s="93">
        <f>IF(COUNTIF($BP$4:$BP$35,Table1[[#This Row],[Full_Name]])=1,$T$69,IF(COUNTIF($BP$37:$BP$63,Table1[[#This Row],[Full_Name]])=1,$U$69,IF(COUNTIF($BP$65:$BP$93,Table1[[#This Row],[Full_Name]])=1,$V$69,"ERROR")))</f>
        <v>-0.16</v>
      </c>
      <c r="BA31" s="93">
        <f>IF(COUNTIF($BR$4:$BR$35,Table1[[#This Row],[Full_Name]])=1,$N$72,IF(COUNTIF($BR$37:$BR$63,Table1[[#This Row],[Full_Name]])=1,$O$72,IF(COUNTIF($BR$65:$BR$93,Table1[[#This Row],[Full_Name]])=1,$P$72,"ERROR")))</f>
        <v>-0.18</v>
      </c>
      <c r="BB31" s="93">
        <f>IF(COUNTIF($BR$4:$BR$35,Table1[[#This Row],[Full_Name]])=1,$T$72,IF(COUNTIF($BR$37:$BR$63,Table1[[#This Row],[Full_Name]])=1,$U$72,IF(COUNTIF($BR$65:$BR$93,Table1[[#This Row],[Full_Name]])=1,$V$72,"ERROR")))</f>
        <v>0.06</v>
      </c>
      <c r="BC31" s="93">
        <f>IF(COUNTIF($BQ$4:$BQ$35,Table1[[#This Row],[Full_Name]])=1,$N$76,IF(COUNTIF($BQ$37:$BQ$63,Table1[[#This Row],[Full_Name]])=1,$O$76,IF(COUNTIF($BQ$65:$BQ$93,Table1[[#This Row],[Full_Name]])=1,$P$76,"ERROR")))</f>
        <v>0</v>
      </c>
      <c r="BD31" s="93">
        <f>IF(COUNTIF($BQ$4:$BQ$35,Table1[[#This Row],[Full_Name]])=1,$N$77,IF(COUNTIF($BQ$37:$BQ$63,Table1[[#This Row],[Full_Name]])=1,$O$77,IF(COUNTIF($BQ$65:$BQ$93,Table1[[#This Row],[Full_Name]])=1,$P$77,"ERROR")))</f>
        <v>0</v>
      </c>
      <c r="BE31" s="93">
        <f>IF(COUNTIF($BQ$4:$BQ$35,Table1[[#This Row],[Full_Name]])=1,$N$78,IF(COUNTIF($BQ$37:$BQ$63,Table1[[#This Row],[Full_Name]])=1,$O$78,IF(COUNTIF($BQ$65:$BQ$93,Table1[[#This Row],[Full_Name]])=1,$P$78,"ERROR")))</f>
        <v>0.06</v>
      </c>
      <c r="BF31" s="93">
        <f>IF(COUNTIF($BQ$4:$BQ$35,Table1[[#This Row],[Full_Name]])=1,$N$79,IF(COUNTIF($BQ$37:$BQ$63,Table1[[#This Row],[Full_Name]])=1,$O$79,IF(COUNTIF($BQ$65:$BQ$93,Table1[[#This Row],[Full_Name]])=1,$P$79,"ERROR")))</f>
        <v>0.06</v>
      </c>
      <c r="BG31" s="93">
        <f>IF(COUNTIF($BQ$4:$BQ$35,Table1[[#This Row],[Full_Name]])=1,$N$80,IF(COUNTIF($BQ$37:$BQ$63,Table1[[#This Row],[Full_Name]])=1,$O$80,IF(COUNTIF($BQ$65:$BQ$93,Table1[[#This Row],[Full_Name]])=1,$P$80,"ERROR")))</f>
        <v>0.1</v>
      </c>
      <c r="BH31" s="93">
        <f>IF(COUNTIF($BQ$4:$BQ$35,Table1[[#This Row],[Full_Name]])=1,$N$81,IF(COUNTIF($BQ$37:$BQ$63,Table1[[#This Row],[Full_Name]])=1,$O$81,IF(COUNTIF($BQ$65:$BQ$93,Table1[[#This Row],[Full_Name]])=1,$P$81,"ERROR")))</f>
        <v>0.1</v>
      </c>
      <c r="BI31" s="93">
        <f>IF(COUNTIF($BQ$4:$BQ$35,Table1[[#This Row],[Full_Name]])=1,$N$82,IF(COUNTIF($BQ$37:$BQ$63,Table1[[#This Row],[Full_Name]])=1,$O$82,IF(COUNTIF($BQ$65:$BQ$93,Table1[[#This Row],[Full_Name]])=1,$P$82,"ERROR")))</f>
        <v>0.15</v>
      </c>
      <c r="BJ31" s="93">
        <f>IF(COUNTIF($BQ$4:$BQ$35,Table1[[#This Row],[Full_Name]])=1,$N$83,IF(COUNTIF($BQ$37:$BQ$63,Table1[[#This Row],[Full_Name]])=1,$O$83,IF(COUNTIF($BQ$65:$BQ$93,Table1[[#This Row],[Full_Name]])=1,$P$83,"ERROR")))</f>
        <v>0.15</v>
      </c>
      <c r="BK31" s="97">
        <f>IF(COUNTIF($BQ$4:$BQ$35,Table1[[#This Row],[Full_Name]])=1,$N$84,IF(COUNTIF($BQ$37:$BQ$63,Table1[[#This Row],[Full_Name]])=1,$O$84,IF(COUNTIF($BQ$65:$BQ$93,Table1[[#This Row],[Full_Name]])=1,$P$84,"ERROR")))</f>
        <v>0.16</v>
      </c>
      <c r="BL31" s="97">
        <f>IF(COUNTIF($BQ$4:$BQ$35,Table1[[#This Row],[Full_Name]])=1,$N$85,IF(COUNTIF($BQ$37:$BQ$63,Table1[[#This Row],[Full_Name]])=1,$O$85,IF(COUNTIF($BQ$65:$BQ$93,Table1[[#This Row],[Full_Name]])=1,$P$85,"ERROR")))</f>
        <v>0.16</v>
      </c>
      <c r="BM31" s="97">
        <f>IF(COUNTIF($BQ$4:$BQ$35,Table1[[#This Row],[Full_Name]])=1,$N$86,IF(COUNTIF($BQ$37:$BQ$63,Table1[[#This Row],[Full_Name]])=1,$O$86,IF(COUNTIF($BQ$65:$BQ$93,Table1[[#This Row],[Full_Name]])=1,$P$86,"ERROR")))</f>
        <v>0.16</v>
      </c>
      <c r="BN31" s="97">
        <f>IF(COUNTIF($BQ$4:$BQ$35,Table1[[#This Row],[Full_Name]])=1,$N$87,IF(COUNTIF($BQ$37:$BQ$63,Table1[[#This Row],[Full_Name]])=1,$O$87,IF(COUNTIF($BQ$65:$BQ$93,Table1[[#This Row],[Full_Name]])=1,$P$87,"ERROR")))</f>
        <v>0.16</v>
      </c>
      <c r="BP31" s="91"/>
      <c r="BR31" s="84" t="s">
        <v>76</v>
      </c>
    </row>
    <row r="32" spans="1:186" s="106" customFormat="1" ht="15" customHeight="1" x14ac:dyDescent="0.3">
      <c r="A32" s="21"/>
      <c r="B32" s="32" t="s">
        <v>98</v>
      </c>
      <c r="C32" s="28" t="s">
        <v>99</v>
      </c>
      <c r="D32" s="28"/>
      <c r="E32" s="33"/>
      <c r="F32" s="249" t="s">
        <v>8</v>
      </c>
      <c r="G32" s="76" t="str">
        <f t="shared" ref="G32:G39" si="5">G33</f>
        <v>E</v>
      </c>
      <c r="H32" s="73">
        <v>10</v>
      </c>
      <c r="I32" s="77">
        <f t="shared" si="0"/>
        <v>1.7639290048739378</v>
      </c>
      <c r="J32" s="78">
        <v>25.875361043865439</v>
      </c>
      <c r="K32" s="79">
        <f t="shared" si="1"/>
        <v>3.574338631376115</v>
      </c>
      <c r="L32" s="83" t="s">
        <v>187</v>
      </c>
      <c r="M32" s="1"/>
      <c r="N32" s="128">
        <v>3</v>
      </c>
      <c r="O32" s="264"/>
      <c r="P32" s="265"/>
      <c r="Q32" s="263"/>
      <c r="R32" s="75"/>
      <c r="S32" s="198"/>
      <c r="T32" s="198"/>
      <c r="U32" s="198"/>
      <c r="V32" s="198"/>
      <c r="W32" s="198"/>
      <c r="X32" s="75"/>
      <c r="Y32" s="75"/>
      <c r="Z32" s="75" t="s">
        <v>27</v>
      </c>
      <c r="AA32" s="75">
        <v>2</v>
      </c>
      <c r="AB32" s="75" t="str">
        <f>_xlfn.TEXTJOIN(,TRUE,Table1[[#This Row],[Nombre]],Table1[[#This Row],[Ruedas]])</f>
        <v>Parallel2</v>
      </c>
      <c r="AC32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32" s="75" t="str" cm="1">
        <f t="array" ref="AD32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C</v>
      </c>
      <c r="AE32" s="75" cm="1">
        <f t="array" ref="AE32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21</v>
      </c>
      <c r="AF32" s="75" cm="1">
        <f t="array" ref="AF32">ROUND(INDEX($J$2:$J$41,SUMPRODUCT(($B$2:$E$41=Table1[[#This Row],[Full_Name]])*((ROW($J$2:$J$41)-1)))),2)</f>
        <v>96.95</v>
      </c>
      <c r="AG32" s="92">
        <f>IF(COUNTIF($BQ$4:$BQ$35,Table1[[#This Row],[Full_Name]])=1,$N$74,IF(COUNTIF($BQ$37:$BQ$63,Table1[[#This Row],[Full_Name]])=1,$O$74,IF(COUNTIF($BQ$65:$BQ$93,Table1[[#This Row],[Full_Name]])=1,$P$74,"ERROR")))</f>
        <v>-0.4</v>
      </c>
      <c r="AH32" s="93">
        <f>IF(COUNTIF($BQ$4:$BQ$35,Table1[[#This Row],[Full_Name]])=1,$N$75,IF(COUNTIF($BQ$37:$BQ$63,Table1[[#This Row],[Full_Name]])=1,$O$75,IF(COUNTIF($BQ$65:$BQ$93,Table1[[#This Row],[Full_Name]])=1,$P$75,"ERROR")))</f>
        <v>-0.2</v>
      </c>
      <c r="AI32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32" s="93">
        <f>IF(COUNTIF($BQ$4:$BQ$35,Table1[[#This Row],[Full_Name]])=1,$N$92,IF(COUNTIF($BQ$37:$BQ$63,Table1[[#This Row],[Full_Name]])=1,$O$92,IF(COUNTIF($BQ$65:$BQ$93,Table1[[#This Row],[Full_Name]])=1,$P$92,"ERROR")))</f>
        <v>0</v>
      </c>
      <c r="AK32" s="93">
        <f>IF(COUNTIF($BQ$4:$BQ$35,Table1[[#This Row],[Full_Name]])=1,$N$93,IF(COUNTIF($BQ$37:$BQ$63,Table1[[#This Row],[Full_Name]])=1,$O$93,IF(COUNTIF($BQ$65:$BQ$93,Table1[[#This Row],[Full_Name]])=1,$P$93,"ERROR")))</f>
        <v>0.04</v>
      </c>
      <c r="AL32" s="93">
        <f>IF(COUNTIF($BQ$4:$BQ$35,Table1[[#This Row],[Full_Name]])=1,$N$94,IF(COUNTIF($BQ$37:$BQ$63,Table1[[#This Row],[Full_Name]])=1,$O$94,IF(COUNTIF($BQ$65:$BQ$93,Table1[[#This Row],[Full_Name]])=1,$P$94,"ERROR")))</f>
        <v>0.08</v>
      </c>
      <c r="AM32" s="93">
        <f>IF(COUNTIF($BQ$4:$BQ$35,Table1[[#This Row],[Full_Name]])=1,$N$95,IF(COUNTIF($BQ$37:$BQ$63,Table1[[#This Row],[Full_Name]])=1,$O$95,IF(COUNTIF($BQ$65:$BQ$93,Table1[[#This Row],[Full_Name]])=1,$P$95,"ERROR")))</f>
        <v>0.08</v>
      </c>
      <c r="AN32" s="93">
        <f>IF(COUNTIF($BQ$4:$BQ$35,Table1[[#This Row],[Full_Name]])=1,$N$96,IF(COUNTIF($BQ$37:$BQ$63,Table1[[#This Row],[Full_Name]])=1,$O$96,IF(COUNTIF($BQ$65:$BQ$93,Table1[[#This Row],[Full_Name]])=1,$P$96,"ERROR")))</f>
        <v>0.125</v>
      </c>
      <c r="AO32" s="93">
        <f>IF(COUNTIF($BQ$4:$BQ$35,Table1[[#This Row],[Full_Name]])=1,$N$97,IF(COUNTIF($BQ$37:$BQ$63,Table1[[#This Row],[Full_Name]])=1,$O$97,IF(COUNTIF($BQ$65:$BQ$93,Table1[[#This Row],[Full_Name]])=1,$P$97,"ERROR")))</f>
        <v>0.125</v>
      </c>
      <c r="AP32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32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32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32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32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32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32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32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32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32" s="93">
        <f>IF(COUNTIF($BP$4:$BP$35,Table1[[#This Row],[Full_Name]])=1,$Q$69,IF(COUNTIF($BP$37:$BP$63,Table1[[#This Row],[Full_Name]])=1,$R$69,IF(COUNTIF($BP$65:$BP$93,Table1[[#This Row],[Full_Name]])=1,$S$69,"ERROR")))</f>
        <v>-0.08</v>
      </c>
      <c r="AZ32" s="93">
        <f>IF(COUNTIF($BP$4:$BP$35,Table1[[#This Row],[Full_Name]])=1,$T$69,IF(COUNTIF($BP$37:$BP$63,Table1[[#This Row],[Full_Name]])=1,$U$69,IF(COUNTIF($BP$65:$BP$93,Table1[[#This Row],[Full_Name]])=1,$V$69,"ERROR")))</f>
        <v>-0.16</v>
      </c>
      <c r="BA32" s="93">
        <f>IF(COUNTIF($BR$4:$BR$35,Table1[[#This Row],[Full_Name]])=1,$N$72,IF(COUNTIF($BR$37:$BR$63,Table1[[#This Row],[Full_Name]])=1,$O$72,IF(COUNTIF($BR$65:$BR$93,Table1[[#This Row],[Full_Name]])=1,$P$72,"ERROR")))</f>
        <v>-0.12</v>
      </c>
      <c r="BB32" s="93">
        <f>IF(COUNTIF($BR$4:$BR$35,Table1[[#This Row],[Full_Name]])=1,$T$72,IF(COUNTIF($BR$37:$BR$63,Table1[[#This Row],[Full_Name]])=1,$U$72,IF(COUNTIF($BR$65:$BR$93,Table1[[#This Row],[Full_Name]])=1,$V$72,"ERROR")))</f>
        <v>0.1</v>
      </c>
      <c r="BC32" s="93">
        <f>IF(COUNTIF($BQ$4:$BQ$35,Table1[[#This Row],[Full_Name]])=1,$N$76,IF(COUNTIF($BQ$37:$BQ$63,Table1[[#This Row],[Full_Name]])=1,$O$76,IF(COUNTIF($BQ$65:$BQ$93,Table1[[#This Row],[Full_Name]])=1,$P$76,"ERROR")))</f>
        <v>0</v>
      </c>
      <c r="BD32" s="93">
        <f>IF(COUNTIF($BQ$4:$BQ$35,Table1[[#This Row],[Full_Name]])=1,$N$77,IF(COUNTIF($BQ$37:$BQ$63,Table1[[#This Row],[Full_Name]])=1,$O$77,IF(COUNTIF($BQ$65:$BQ$93,Table1[[#This Row],[Full_Name]])=1,$P$77,"ERROR")))</f>
        <v>0</v>
      </c>
      <c r="BE32" s="93">
        <f>IF(COUNTIF($BQ$4:$BQ$35,Table1[[#This Row],[Full_Name]])=1,$N$78,IF(COUNTIF($BQ$37:$BQ$63,Table1[[#This Row],[Full_Name]])=1,$O$78,IF(COUNTIF($BQ$65:$BQ$93,Table1[[#This Row],[Full_Name]])=1,$P$78,"ERROR")))</f>
        <v>0.06</v>
      </c>
      <c r="BF32" s="93">
        <f>IF(COUNTIF($BQ$4:$BQ$35,Table1[[#This Row],[Full_Name]])=1,$N$79,IF(COUNTIF($BQ$37:$BQ$63,Table1[[#This Row],[Full_Name]])=1,$O$79,IF(COUNTIF($BQ$65:$BQ$93,Table1[[#This Row],[Full_Name]])=1,$P$79,"ERROR")))</f>
        <v>0.06</v>
      </c>
      <c r="BG32" s="93">
        <f>IF(COUNTIF($BQ$4:$BQ$35,Table1[[#This Row],[Full_Name]])=1,$N$80,IF(COUNTIF($BQ$37:$BQ$63,Table1[[#This Row],[Full_Name]])=1,$O$80,IF(COUNTIF($BQ$65:$BQ$93,Table1[[#This Row],[Full_Name]])=1,$P$80,"ERROR")))</f>
        <v>0.1</v>
      </c>
      <c r="BH32" s="93">
        <f>IF(COUNTIF($BQ$4:$BQ$35,Table1[[#This Row],[Full_Name]])=1,$N$81,IF(COUNTIF($BQ$37:$BQ$63,Table1[[#This Row],[Full_Name]])=1,$O$81,IF(COUNTIF($BQ$65:$BQ$93,Table1[[#This Row],[Full_Name]])=1,$P$81,"ERROR")))</f>
        <v>0.1</v>
      </c>
      <c r="BI32" s="93">
        <f>IF(COUNTIF($BQ$4:$BQ$35,Table1[[#This Row],[Full_Name]])=1,$N$82,IF(COUNTIF($BQ$37:$BQ$63,Table1[[#This Row],[Full_Name]])=1,$O$82,IF(COUNTIF($BQ$65:$BQ$93,Table1[[#This Row],[Full_Name]])=1,$P$82,"ERROR")))</f>
        <v>0.15</v>
      </c>
      <c r="BJ32" s="93">
        <f>IF(COUNTIF($BQ$4:$BQ$35,Table1[[#This Row],[Full_Name]])=1,$N$83,IF(COUNTIF($BQ$37:$BQ$63,Table1[[#This Row],[Full_Name]])=1,$O$83,IF(COUNTIF($BQ$65:$BQ$93,Table1[[#This Row],[Full_Name]])=1,$P$83,"ERROR")))</f>
        <v>0.15</v>
      </c>
      <c r="BK32" s="97">
        <f>IF(COUNTIF($BQ$4:$BQ$35,Table1[[#This Row],[Full_Name]])=1,$N$84,IF(COUNTIF($BQ$37:$BQ$63,Table1[[#This Row],[Full_Name]])=1,$O$84,IF(COUNTIF($BQ$65:$BQ$93,Table1[[#This Row],[Full_Name]])=1,$P$84,"ERROR")))</f>
        <v>0.16</v>
      </c>
      <c r="BL32" s="97">
        <f>IF(COUNTIF($BQ$4:$BQ$35,Table1[[#This Row],[Full_Name]])=1,$N$85,IF(COUNTIF($BQ$37:$BQ$63,Table1[[#This Row],[Full_Name]])=1,$O$85,IF(COUNTIF($BQ$65:$BQ$93,Table1[[#This Row],[Full_Name]])=1,$P$85,"ERROR")))</f>
        <v>0.16</v>
      </c>
      <c r="BM32" s="97">
        <f>IF(COUNTIF($BQ$4:$BQ$35,Table1[[#This Row],[Full_Name]])=1,$N$86,IF(COUNTIF($BQ$37:$BQ$63,Table1[[#This Row],[Full_Name]])=1,$O$86,IF(COUNTIF($BQ$65:$BQ$93,Table1[[#This Row],[Full_Name]])=1,$P$86,"ERROR")))</f>
        <v>0.16</v>
      </c>
      <c r="BN32" s="97">
        <f>IF(COUNTIF($BQ$4:$BQ$35,Table1[[#This Row],[Full_Name]])=1,$N$87,IF(COUNTIF($BQ$37:$BQ$63,Table1[[#This Row],[Full_Name]])=1,$O$87,IF(COUNTIF($BQ$65:$BQ$93,Table1[[#This Row],[Full_Name]])=1,$P$87,"ERROR")))</f>
        <v>0.16</v>
      </c>
      <c r="BO32" s="75"/>
      <c r="BP32" s="91"/>
      <c r="BQ32" s="75"/>
      <c r="BR32" s="84" t="s">
        <v>77</v>
      </c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</row>
    <row r="33" spans="1:70" ht="15" customHeight="1" x14ac:dyDescent="0.3">
      <c r="A33" s="21"/>
      <c r="B33" s="25"/>
      <c r="C33" s="24" t="s">
        <v>106</v>
      </c>
      <c r="D33" s="24"/>
      <c r="E33" s="16"/>
      <c r="F33" s="250"/>
      <c r="G33" s="76" t="str">
        <f t="shared" si="5"/>
        <v>E</v>
      </c>
      <c r="H33" s="73">
        <v>9</v>
      </c>
      <c r="I33" s="77">
        <f t="shared" si="0"/>
        <v>1.7639290048739378</v>
      </c>
      <c r="J33" s="78">
        <v>22.301022412489324</v>
      </c>
      <c r="K33" s="79">
        <f t="shared" si="1"/>
        <v>2.5073147187415543</v>
      </c>
      <c r="L33" s="83" t="s">
        <v>167</v>
      </c>
      <c r="M33" s="1"/>
      <c r="N33" s="128">
        <v>2</v>
      </c>
      <c r="O33" s="264" t="s">
        <v>189</v>
      </c>
      <c r="P33" s="265"/>
      <c r="Q33" s="263">
        <v>-0.5</v>
      </c>
      <c r="Z33" s="75" t="s">
        <v>28</v>
      </c>
      <c r="AA33" s="75">
        <v>2</v>
      </c>
      <c r="AB33" s="75" t="str">
        <f>_xlfn.TEXTJOIN(,TRUE,Table1[[#This Row],[Nombre]],Table1[[#This Row],[Ruedas]])</f>
        <v>Unity2</v>
      </c>
      <c r="AC33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33" s="75" t="str" cm="1">
        <f t="array" ref="AD33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C</v>
      </c>
      <c r="AE33" s="75" cm="1">
        <f t="array" ref="AE33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22</v>
      </c>
      <c r="AF33" s="75" cm="1">
        <f t="array" ref="AF33">ROUND(INDEX($J$2:$J$41,SUMPRODUCT(($B$2:$E$41=Table1[[#This Row],[Full_Name]])*((ROW($J$2:$J$41)-1)))),2)</f>
        <v>116.2</v>
      </c>
      <c r="AG33" s="92">
        <f>IF(COUNTIF($BQ$4:$BQ$35,Table1[[#This Row],[Full_Name]])=1,$N$74,IF(COUNTIF($BQ$37:$BQ$63,Table1[[#This Row],[Full_Name]])=1,$O$74,IF(COUNTIF($BQ$65:$BQ$93,Table1[[#This Row],[Full_Name]])=1,$P$74,"ERROR")))</f>
        <v>-0.4</v>
      </c>
      <c r="AH33" s="93">
        <f>IF(COUNTIF($BQ$4:$BQ$35,Table1[[#This Row],[Full_Name]])=1,$N$75,IF(COUNTIF($BQ$37:$BQ$63,Table1[[#This Row],[Full_Name]])=1,$O$75,IF(COUNTIF($BQ$65:$BQ$93,Table1[[#This Row],[Full_Name]])=1,$P$75,"ERROR")))</f>
        <v>-0.2</v>
      </c>
      <c r="AI33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33" s="93">
        <f>IF(COUNTIF($BQ$4:$BQ$35,Table1[[#This Row],[Full_Name]])=1,$N$92,IF(COUNTIF($BQ$37:$BQ$63,Table1[[#This Row],[Full_Name]])=1,$O$92,IF(COUNTIF($BQ$65:$BQ$93,Table1[[#This Row],[Full_Name]])=1,$P$92,"ERROR")))</f>
        <v>0</v>
      </c>
      <c r="AK33" s="93">
        <f>IF(COUNTIF($BQ$4:$BQ$35,Table1[[#This Row],[Full_Name]])=1,$N$93,IF(COUNTIF($BQ$37:$BQ$63,Table1[[#This Row],[Full_Name]])=1,$O$93,IF(COUNTIF($BQ$65:$BQ$93,Table1[[#This Row],[Full_Name]])=1,$P$93,"ERROR")))</f>
        <v>0.04</v>
      </c>
      <c r="AL33" s="93">
        <f>IF(COUNTIF($BQ$4:$BQ$35,Table1[[#This Row],[Full_Name]])=1,$N$94,IF(COUNTIF($BQ$37:$BQ$63,Table1[[#This Row],[Full_Name]])=1,$O$94,IF(COUNTIF($BQ$65:$BQ$93,Table1[[#This Row],[Full_Name]])=1,$P$94,"ERROR")))</f>
        <v>0.08</v>
      </c>
      <c r="AM33" s="93">
        <f>IF(COUNTIF($BQ$4:$BQ$35,Table1[[#This Row],[Full_Name]])=1,$N$95,IF(COUNTIF($BQ$37:$BQ$63,Table1[[#This Row],[Full_Name]])=1,$O$95,IF(COUNTIF($BQ$65:$BQ$93,Table1[[#This Row],[Full_Name]])=1,$P$95,"ERROR")))</f>
        <v>0.08</v>
      </c>
      <c r="AN33" s="93">
        <f>IF(COUNTIF($BQ$4:$BQ$35,Table1[[#This Row],[Full_Name]])=1,$N$96,IF(COUNTIF($BQ$37:$BQ$63,Table1[[#This Row],[Full_Name]])=1,$O$96,IF(COUNTIF($BQ$65:$BQ$93,Table1[[#This Row],[Full_Name]])=1,$P$96,"ERROR")))</f>
        <v>0.125</v>
      </c>
      <c r="AO33" s="93">
        <f>IF(COUNTIF($BQ$4:$BQ$35,Table1[[#This Row],[Full_Name]])=1,$N$97,IF(COUNTIF($BQ$37:$BQ$63,Table1[[#This Row],[Full_Name]])=1,$O$97,IF(COUNTIF($BQ$65:$BQ$93,Table1[[#This Row],[Full_Name]])=1,$P$97,"ERROR")))</f>
        <v>0.125</v>
      </c>
      <c r="AP33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33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33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33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33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33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33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33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33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33" s="93">
        <f>IF(COUNTIF($BP$4:$BP$35,Table1[[#This Row],[Full_Name]])=1,$Q$69,IF(COUNTIF($BP$37:$BP$63,Table1[[#This Row],[Full_Name]])=1,$R$69,IF(COUNTIF($BP$65:$BP$93,Table1[[#This Row],[Full_Name]])=1,$S$69,"ERROR")))</f>
        <v>-0.08</v>
      </c>
      <c r="AZ33" s="93">
        <f>IF(COUNTIF($BP$4:$BP$35,Table1[[#This Row],[Full_Name]])=1,$T$69,IF(COUNTIF($BP$37:$BP$63,Table1[[#This Row],[Full_Name]])=1,$U$69,IF(COUNTIF($BP$65:$BP$93,Table1[[#This Row],[Full_Name]])=1,$V$69,"ERROR")))</f>
        <v>-0.16</v>
      </c>
      <c r="BA33" s="93">
        <f>IF(COUNTIF($BR$4:$BR$35,Table1[[#This Row],[Full_Name]])=1,$N$72,IF(COUNTIF($BR$37:$BR$63,Table1[[#This Row],[Full_Name]])=1,$O$72,IF(COUNTIF($BR$65:$BR$93,Table1[[#This Row],[Full_Name]])=1,$P$72,"ERROR")))</f>
        <v>-0.18</v>
      </c>
      <c r="BB33" s="93">
        <f>IF(COUNTIF($BR$4:$BR$35,Table1[[#This Row],[Full_Name]])=1,$T$72,IF(COUNTIF($BR$37:$BR$63,Table1[[#This Row],[Full_Name]])=1,$U$72,IF(COUNTIF($BR$65:$BR$93,Table1[[#This Row],[Full_Name]])=1,$V$72,"ERROR")))</f>
        <v>0.06</v>
      </c>
      <c r="BC33" s="93">
        <f>IF(COUNTIF($BQ$4:$BQ$35,Table1[[#This Row],[Full_Name]])=1,$N$76,IF(COUNTIF($BQ$37:$BQ$63,Table1[[#This Row],[Full_Name]])=1,$O$76,IF(COUNTIF($BQ$65:$BQ$93,Table1[[#This Row],[Full_Name]])=1,$P$76,"ERROR")))</f>
        <v>0</v>
      </c>
      <c r="BD33" s="93">
        <f>IF(COUNTIF($BQ$4:$BQ$35,Table1[[#This Row],[Full_Name]])=1,$N$77,IF(COUNTIF($BQ$37:$BQ$63,Table1[[#This Row],[Full_Name]])=1,$O$77,IF(COUNTIF($BQ$65:$BQ$93,Table1[[#This Row],[Full_Name]])=1,$P$77,"ERROR")))</f>
        <v>0</v>
      </c>
      <c r="BE33" s="93">
        <f>IF(COUNTIF($BQ$4:$BQ$35,Table1[[#This Row],[Full_Name]])=1,$N$78,IF(COUNTIF($BQ$37:$BQ$63,Table1[[#This Row],[Full_Name]])=1,$O$78,IF(COUNTIF($BQ$65:$BQ$93,Table1[[#This Row],[Full_Name]])=1,$P$78,"ERROR")))</f>
        <v>0.06</v>
      </c>
      <c r="BF33" s="93">
        <f>IF(COUNTIF($BQ$4:$BQ$35,Table1[[#This Row],[Full_Name]])=1,$N$79,IF(COUNTIF($BQ$37:$BQ$63,Table1[[#This Row],[Full_Name]])=1,$O$79,IF(COUNTIF($BQ$65:$BQ$93,Table1[[#This Row],[Full_Name]])=1,$P$79,"ERROR")))</f>
        <v>0.06</v>
      </c>
      <c r="BG33" s="93">
        <f>IF(COUNTIF($BQ$4:$BQ$35,Table1[[#This Row],[Full_Name]])=1,$N$80,IF(COUNTIF($BQ$37:$BQ$63,Table1[[#This Row],[Full_Name]])=1,$O$80,IF(COUNTIF($BQ$65:$BQ$93,Table1[[#This Row],[Full_Name]])=1,$P$80,"ERROR")))</f>
        <v>0.1</v>
      </c>
      <c r="BH33" s="93">
        <f>IF(COUNTIF($BQ$4:$BQ$35,Table1[[#This Row],[Full_Name]])=1,$N$81,IF(COUNTIF($BQ$37:$BQ$63,Table1[[#This Row],[Full_Name]])=1,$O$81,IF(COUNTIF($BQ$65:$BQ$93,Table1[[#This Row],[Full_Name]])=1,$P$81,"ERROR")))</f>
        <v>0.1</v>
      </c>
      <c r="BI33" s="93">
        <f>IF(COUNTIF($BQ$4:$BQ$35,Table1[[#This Row],[Full_Name]])=1,$N$82,IF(COUNTIF($BQ$37:$BQ$63,Table1[[#This Row],[Full_Name]])=1,$O$82,IF(COUNTIF($BQ$65:$BQ$93,Table1[[#This Row],[Full_Name]])=1,$P$82,"ERROR")))</f>
        <v>0.15</v>
      </c>
      <c r="BJ33" s="93">
        <f>IF(COUNTIF($BQ$4:$BQ$35,Table1[[#This Row],[Full_Name]])=1,$N$83,IF(COUNTIF($BQ$37:$BQ$63,Table1[[#This Row],[Full_Name]])=1,$O$83,IF(COUNTIF($BQ$65:$BQ$93,Table1[[#This Row],[Full_Name]])=1,$P$83,"ERROR")))</f>
        <v>0.15</v>
      </c>
      <c r="BK33" s="97">
        <f>IF(COUNTIF($BQ$4:$BQ$35,Table1[[#This Row],[Full_Name]])=1,$N$84,IF(COUNTIF($BQ$37:$BQ$63,Table1[[#This Row],[Full_Name]])=1,$O$84,IF(COUNTIF($BQ$65:$BQ$93,Table1[[#This Row],[Full_Name]])=1,$P$84,"ERROR")))</f>
        <v>0.16</v>
      </c>
      <c r="BL33" s="97">
        <f>IF(COUNTIF($BQ$4:$BQ$35,Table1[[#This Row],[Full_Name]])=1,$N$85,IF(COUNTIF($BQ$37:$BQ$63,Table1[[#This Row],[Full_Name]])=1,$O$85,IF(COUNTIF($BQ$65:$BQ$93,Table1[[#This Row],[Full_Name]])=1,$P$85,"ERROR")))</f>
        <v>0.16</v>
      </c>
      <c r="BM33" s="97">
        <f>IF(COUNTIF($BQ$4:$BQ$35,Table1[[#This Row],[Full_Name]])=1,$N$86,IF(COUNTIF($BQ$37:$BQ$63,Table1[[#This Row],[Full_Name]])=1,$O$86,IF(COUNTIF($BQ$65:$BQ$93,Table1[[#This Row],[Full_Name]])=1,$P$86,"ERROR")))</f>
        <v>0.16</v>
      </c>
      <c r="BN33" s="97">
        <f>IF(COUNTIF($BQ$4:$BQ$35,Table1[[#This Row],[Full_Name]])=1,$N$87,IF(COUNTIF($BQ$37:$BQ$63,Table1[[#This Row],[Full_Name]])=1,$O$87,IF(COUNTIF($BQ$65:$BQ$93,Table1[[#This Row],[Full_Name]])=1,$P$87,"ERROR")))</f>
        <v>0.16</v>
      </c>
      <c r="BP33" s="91"/>
      <c r="BR33" s="90"/>
    </row>
    <row r="34" spans="1:70" ht="15" customHeight="1" thickBot="1" x14ac:dyDescent="0.35">
      <c r="A34" s="21"/>
      <c r="B34" s="25" t="s">
        <v>110</v>
      </c>
      <c r="C34" s="24"/>
      <c r="D34" s="24"/>
      <c r="E34" s="16"/>
      <c r="F34" s="250"/>
      <c r="G34" s="76" t="str">
        <f t="shared" si="5"/>
        <v>E</v>
      </c>
      <c r="H34" s="73">
        <v>8</v>
      </c>
      <c r="I34" s="77">
        <f t="shared" si="0"/>
        <v>1.7639290048739378</v>
      </c>
      <c r="J34" s="78">
        <v>19.79370769374777</v>
      </c>
      <c r="K34" s="79">
        <f t="shared" si="1"/>
        <v>1.9960697623816444</v>
      </c>
      <c r="L34" s="129" t="s">
        <v>168</v>
      </c>
      <c r="M34" s="130"/>
      <c r="N34" s="131">
        <v>1</v>
      </c>
      <c r="O34" s="266"/>
      <c r="P34" s="267"/>
      <c r="Q34" s="268"/>
      <c r="Z34" s="75" t="s">
        <v>29</v>
      </c>
      <c r="AA34" s="75">
        <v>2</v>
      </c>
      <c r="AB34" s="75" t="str">
        <f>_xlfn.TEXTJOIN(,TRUE,Table1[[#This Row],[Nombre]],Table1[[#This Row],[Ruedas]])</f>
        <v>Savannah2</v>
      </c>
      <c r="AC34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34" s="75" t="str" cm="1">
        <f t="array" ref="AD34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C</v>
      </c>
      <c r="AE34" s="75" cm="1">
        <f t="array" ref="AE34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23</v>
      </c>
      <c r="AF34" s="75" cm="1">
        <f t="array" ref="AF34">ROUND(INDEX($J$2:$J$41,SUMPRODUCT(($B$2:$E$41=Table1[[#This Row],[Full_Name]])*((ROW($J$2:$J$41)-1)))),2)</f>
        <v>121.21</v>
      </c>
      <c r="AG34" s="92">
        <f>IF(COUNTIF($BQ$4:$BQ$35,Table1[[#This Row],[Full_Name]])=1,$N$74,IF(COUNTIF($BQ$37:$BQ$63,Table1[[#This Row],[Full_Name]])=1,$O$74,IF(COUNTIF($BQ$65:$BQ$93,Table1[[#This Row],[Full_Name]])=1,$P$74,"ERROR")))</f>
        <v>-0.4</v>
      </c>
      <c r="AH34" s="93">
        <f>IF(COUNTIF($BQ$4:$BQ$35,Table1[[#This Row],[Full_Name]])=1,$N$75,IF(COUNTIF($BQ$37:$BQ$63,Table1[[#This Row],[Full_Name]])=1,$O$75,IF(COUNTIF($BQ$65:$BQ$93,Table1[[#This Row],[Full_Name]])=1,$P$75,"ERROR")))</f>
        <v>-0.2</v>
      </c>
      <c r="AI34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34" s="93">
        <f>IF(COUNTIF($BQ$4:$BQ$35,Table1[[#This Row],[Full_Name]])=1,$N$92,IF(COUNTIF($BQ$37:$BQ$63,Table1[[#This Row],[Full_Name]])=1,$O$92,IF(COUNTIF($BQ$65:$BQ$93,Table1[[#This Row],[Full_Name]])=1,$P$92,"ERROR")))</f>
        <v>0</v>
      </c>
      <c r="AK34" s="93">
        <f>IF(COUNTIF($BQ$4:$BQ$35,Table1[[#This Row],[Full_Name]])=1,$N$93,IF(COUNTIF($BQ$37:$BQ$63,Table1[[#This Row],[Full_Name]])=1,$O$93,IF(COUNTIF($BQ$65:$BQ$93,Table1[[#This Row],[Full_Name]])=1,$P$93,"ERROR")))</f>
        <v>0.04</v>
      </c>
      <c r="AL34" s="93">
        <f>IF(COUNTIF($BQ$4:$BQ$35,Table1[[#This Row],[Full_Name]])=1,$N$94,IF(COUNTIF($BQ$37:$BQ$63,Table1[[#This Row],[Full_Name]])=1,$O$94,IF(COUNTIF($BQ$65:$BQ$93,Table1[[#This Row],[Full_Name]])=1,$P$94,"ERROR")))</f>
        <v>0.08</v>
      </c>
      <c r="AM34" s="93">
        <f>IF(COUNTIF($BQ$4:$BQ$35,Table1[[#This Row],[Full_Name]])=1,$N$95,IF(COUNTIF($BQ$37:$BQ$63,Table1[[#This Row],[Full_Name]])=1,$O$95,IF(COUNTIF($BQ$65:$BQ$93,Table1[[#This Row],[Full_Name]])=1,$P$95,"ERROR")))</f>
        <v>0.08</v>
      </c>
      <c r="AN34" s="93">
        <f>IF(COUNTIF($BQ$4:$BQ$35,Table1[[#This Row],[Full_Name]])=1,$N$96,IF(COUNTIF($BQ$37:$BQ$63,Table1[[#This Row],[Full_Name]])=1,$O$96,IF(COUNTIF($BQ$65:$BQ$93,Table1[[#This Row],[Full_Name]])=1,$P$96,"ERROR")))</f>
        <v>0.125</v>
      </c>
      <c r="AO34" s="93">
        <f>IF(COUNTIF($BQ$4:$BQ$35,Table1[[#This Row],[Full_Name]])=1,$N$97,IF(COUNTIF($BQ$37:$BQ$63,Table1[[#This Row],[Full_Name]])=1,$O$97,IF(COUNTIF($BQ$65:$BQ$93,Table1[[#This Row],[Full_Name]])=1,$P$97,"ERROR")))</f>
        <v>0.125</v>
      </c>
      <c r="AP34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34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34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34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34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34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34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34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34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34" s="93">
        <f>IF(COUNTIF($BP$4:$BP$35,Table1[[#This Row],[Full_Name]])=1,$Q$69,IF(COUNTIF($BP$37:$BP$63,Table1[[#This Row],[Full_Name]])=1,$R$69,IF(COUNTIF($BP$65:$BP$93,Table1[[#This Row],[Full_Name]])=1,$S$69,"ERROR")))</f>
        <v>-0.08</v>
      </c>
      <c r="AZ34" s="93">
        <f>IF(COUNTIF($BP$4:$BP$35,Table1[[#This Row],[Full_Name]])=1,$T$69,IF(COUNTIF($BP$37:$BP$63,Table1[[#This Row],[Full_Name]])=1,$U$69,IF(COUNTIF($BP$65:$BP$93,Table1[[#This Row],[Full_Name]])=1,$V$69,"ERROR")))</f>
        <v>-0.16</v>
      </c>
      <c r="BA34" s="93">
        <f>IF(COUNTIF($BR$4:$BR$35,Table1[[#This Row],[Full_Name]])=1,$N$72,IF(COUNTIF($BR$37:$BR$63,Table1[[#This Row],[Full_Name]])=1,$O$72,IF(COUNTIF($BR$65:$BR$93,Table1[[#This Row],[Full_Name]])=1,$P$72,"ERROR")))</f>
        <v>-0.18</v>
      </c>
      <c r="BB34" s="93">
        <f>IF(COUNTIF($BR$4:$BR$35,Table1[[#This Row],[Full_Name]])=1,$T$72,IF(COUNTIF($BR$37:$BR$63,Table1[[#This Row],[Full_Name]])=1,$U$72,IF(COUNTIF($BR$65:$BR$93,Table1[[#This Row],[Full_Name]])=1,$V$72,"ERROR")))</f>
        <v>0.06</v>
      </c>
      <c r="BC34" s="93">
        <f>IF(COUNTIF($BQ$4:$BQ$35,Table1[[#This Row],[Full_Name]])=1,$N$76,IF(COUNTIF($BQ$37:$BQ$63,Table1[[#This Row],[Full_Name]])=1,$O$76,IF(COUNTIF($BQ$65:$BQ$93,Table1[[#This Row],[Full_Name]])=1,$P$76,"ERROR")))</f>
        <v>0</v>
      </c>
      <c r="BD34" s="93">
        <f>IF(COUNTIF($BQ$4:$BQ$35,Table1[[#This Row],[Full_Name]])=1,$N$77,IF(COUNTIF($BQ$37:$BQ$63,Table1[[#This Row],[Full_Name]])=1,$O$77,IF(COUNTIF($BQ$65:$BQ$93,Table1[[#This Row],[Full_Name]])=1,$P$77,"ERROR")))</f>
        <v>0</v>
      </c>
      <c r="BE34" s="93">
        <f>IF(COUNTIF($BQ$4:$BQ$35,Table1[[#This Row],[Full_Name]])=1,$N$78,IF(COUNTIF($BQ$37:$BQ$63,Table1[[#This Row],[Full_Name]])=1,$O$78,IF(COUNTIF($BQ$65:$BQ$93,Table1[[#This Row],[Full_Name]])=1,$P$78,"ERROR")))</f>
        <v>0.06</v>
      </c>
      <c r="BF34" s="93">
        <f>IF(COUNTIF($BQ$4:$BQ$35,Table1[[#This Row],[Full_Name]])=1,$N$79,IF(COUNTIF($BQ$37:$BQ$63,Table1[[#This Row],[Full_Name]])=1,$O$79,IF(COUNTIF($BQ$65:$BQ$93,Table1[[#This Row],[Full_Name]])=1,$P$79,"ERROR")))</f>
        <v>0.06</v>
      </c>
      <c r="BG34" s="93">
        <f>IF(COUNTIF($BQ$4:$BQ$35,Table1[[#This Row],[Full_Name]])=1,$N$80,IF(COUNTIF($BQ$37:$BQ$63,Table1[[#This Row],[Full_Name]])=1,$O$80,IF(COUNTIF($BQ$65:$BQ$93,Table1[[#This Row],[Full_Name]])=1,$P$80,"ERROR")))</f>
        <v>0.1</v>
      </c>
      <c r="BH34" s="93">
        <f>IF(COUNTIF($BQ$4:$BQ$35,Table1[[#This Row],[Full_Name]])=1,$N$81,IF(COUNTIF($BQ$37:$BQ$63,Table1[[#This Row],[Full_Name]])=1,$O$81,IF(COUNTIF($BQ$65:$BQ$93,Table1[[#This Row],[Full_Name]])=1,$P$81,"ERROR")))</f>
        <v>0.1</v>
      </c>
      <c r="BI34" s="93">
        <f>IF(COUNTIF($BQ$4:$BQ$35,Table1[[#This Row],[Full_Name]])=1,$N$82,IF(COUNTIF($BQ$37:$BQ$63,Table1[[#This Row],[Full_Name]])=1,$O$82,IF(COUNTIF($BQ$65:$BQ$93,Table1[[#This Row],[Full_Name]])=1,$P$82,"ERROR")))</f>
        <v>0.15</v>
      </c>
      <c r="BJ34" s="93">
        <f>IF(COUNTIF($BQ$4:$BQ$35,Table1[[#This Row],[Full_Name]])=1,$N$83,IF(COUNTIF($BQ$37:$BQ$63,Table1[[#This Row],[Full_Name]])=1,$O$83,IF(COUNTIF($BQ$65:$BQ$93,Table1[[#This Row],[Full_Name]])=1,$P$83,"ERROR")))</f>
        <v>0.15</v>
      </c>
      <c r="BK34" s="97">
        <f>IF(COUNTIF($BQ$4:$BQ$35,Table1[[#This Row],[Full_Name]])=1,$N$84,IF(COUNTIF($BQ$37:$BQ$63,Table1[[#This Row],[Full_Name]])=1,$O$84,IF(COUNTIF($BQ$65:$BQ$93,Table1[[#This Row],[Full_Name]])=1,$P$84,"ERROR")))</f>
        <v>0.16</v>
      </c>
      <c r="BL34" s="97">
        <f>IF(COUNTIF($BQ$4:$BQ$35,Table1[[#This Row],[Full_Name]])=1,$N$85,IF(COUNTIF($BQ$37:$BQ$63,Table1[[#This Row],[Full_Name]])=1,$O$85,IF(COUNTIF($BQ$65:$BQ$93,Table1[[#This Row],[Full_Name]])=1,$P$85,"ERROR")))</f>
        <v>0.16</v>
      </c>
      <c r="BM34" s="97">
        <f>IF(COUNTIF($BQ$4:$BQ$35,Table1[[#This Row],[Full_Name]])=1,$N$86,IF(COUNTIF($BQ$37:$BQ$63,Table1[[#This Row],[Full_Name]])=1,$O$86,IF(COUNTIF($BQ$65:$BQ$93,Table1[[#This Row],[Full_Name]])=1,$P$86,"ERROR")))</f>
        <v>0.16</v>
      </c>
      <c r="BN34" s="97">
        <f>IF(COUNTIF($BQ$4:$BQ$35,Table1[[#This Row],[Full_Name]])=1,$N$87,IF(COUNTIF($BQ$37:$BQ$63,Table1[[#This Row],[Full_Name]])=1,$O$87,IF(COUNTIF($BQ$65:$BQ$93,Table1[[#This Row],[Full_Name]])=1,$P$87,"ERROR")))</f>
        <v>0.16</v>
      </c>
      <c r="BP34" s="91"/>
      <c r="BR34" s="90"/>
    </row>
    <row r="35" spans="1:70" ht="15" customHeight="1" x14ac:dyDescent="0.3">
      <c r="A35" s="21"/>
      <c r="B35" s="25" t="s">
        <v>51</v>
      </c>
      <c r="C35" s="24" t="s">
        <v>100</v>
      </c>
      <c r="D35" s="24"/>
      <c r="E35" s="16" t="s">
        <v>107</v>
      </c>
      <c r="F35" s="250"/>
      <c r="G35" s="76" t="str">
        <f t="shared" si="5"/>
        <v>E</v>
      </c>
      <c r="H35" s="73">
        <v>7</v>
      </c>
      <c r="I35" s="77">
        <f t="shared" si="0"/>
        <v>1.7639290048739378</v>
      </c>
      <c r="J35" s="78">
        <v>17.797637931366125</v>
      </c>
      <c r="K35" s="79">
        <f t="shared" si="1"/>
        <v>1.685604846435659</v>
      </c>
      <c r="L35" s="260" t="s">
        <v>200</v>
      </c>
      <c r="M35" s="126"/>
      <c r="N35" s="269" t="s">
        <v>201</v>
      </c>
      <c r="Z35" s="75" t="s">
        <v>30</v>
      </c>
      <c r="AA35" s="75">
        <v>2</v>
      </c>
      <c r="AB35" s="75" t="str">
        <f>_xlfn.TEXTJOIN(,TRUE,Table1[[#This Row],[Nombre]],Table1[[#This Row],[Ruedas]])</f>
        <v>CrossParallel2</v>
      </c>
      <c r="AC35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35" s="75" t="str" cm="1">
        <f t="array" ref="AD35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B</v>
      </c>
      <c r="AE35" s="75" cm="1">
        <f t="array" ref="AE35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30</v>
      </c>
      <c r="AF35" s="75" cm="1">
        <f t="array" ref="AF35">ROUND(INDEX($J$2:$J$41,SUMPRODUCT(($B$2:$E$41=Table1[[#This Row],[Full_Name]])*((ROW($J$2:$J$41)-1)))),2)</f>
        <v>167.93</v>
      </c>
      <c r="AG35" s="92">
        <f>IF(COUNTIF($BQ$4:$BQ$35,Table1[[#This Row],[Full_Name]])=1,$N$74,IF(COUNTIF($BQ$37:$BQ$63,Table1[[#This Row],[Full_Name]])=1,$O$74,IF(COUNTIF($BQ$65:$BQ$93,Table1[[#This Row],[Full_Name]])=1,$P$74,"ERROR")))</f>
        <v>-0.4</v>
      </c>
      <c r="AH35" s="93">
        <f>IF(COUNTIF($BQ$4:$BQ$35,Table1[[#This Row],[Full_Name]])=1,$N$75,IF(COUNTIF($BQ$37:$BQ$63,Table1[[#This Row],[Full_Name]])=1,$O$75,IF(COUNTIF($BQ$65:$BQ$93,Table1[[#This Row],[Full_Name]])=1,$P$75,"ERROR")))</f>
        <v>-0.2</v>
      </c>
      <c r="AI35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35" s="93">
        <f>IF(COUNTIF($BQ$4:$BQ$35,Table1[[#This Row],[Full_Name]])=1,$N$92,IF(COUNTIF($BQ$37:$BQ$63,Table1[[#This Row],[Full_Name]])=1,$O$92,IF(COUNTIF($BQ$65:$BQ$93,Table1[[#This Row],[Full_Name]])=1,$P$92,"ERROR")))</f>
        <v>0</v>
      </c>
      <c r="AK35" s="93">
        <f>IF(COUNTIF($BQ$4:$BQ$35,Table1[[#This Row],[Full_Name]])=1,$N$93,IF(COUNTIF($BQ$37:$BQ$63,Table1[[#This Row],[Full_Name]])=1,$O$93,IF(COUNTIF($BQ$65:$BQ$93,Table1[[#This Row],[Full_Name]])=1,$P$93,"ERROR")))</f>
        <v>0.04</v>
      </c>
      <c r="AL35" s="93">
        <f>IF(COUNTIF($BQ$4:$BQ$35,Table1[[#This Row],[Full_Name]])=1,$N$94,IF(COUNTIF($BQ$37:$BQ$63,Table1[[#This Row],[Full_Name]])=1,$O$94,IF(COUNTIF($BQ$65:$BQ$93,Table1[[#This Row],[Full_Name]])=1,$P$94,"ERROR")))</f>
        <v>0.08</v>
      </c>
      <c r="AM35" s="93">
        <f>IF(COUNTIF($BQ$4:$BQ$35,Table1[[#This Row],[Full_Name]])=1,$N$95,IF(COUNTIF($BQ$37:$BQ$63,Table1[[#This Row],[Full_Name]])=1,$O$95,IF(COUNTIF($BQ$65:$BQ$93,Table1[[#This Row],[Full_Name]])=1,$P$95,"ERROR")))</f>
        <v>0.08</v>
      </c>
      <c r="AN35" s="93">
        <f>IF(COUNTIF($BQ$4:$BQ$35,Table1[[#This Row],[Full_Name]])=1,$N$96,IF(COUNTIF($BQ$37:$BQ$63,Table1[[#This Row],[Full_Name]])=1,$O$96,IF(COUNTIF($BQ$65:$BQ$93,Table1[[#This Row],[Full_Name]])=1,$P$96,"ERROR")))</f>
        <v>0.125</v>
      </c>
      <c r="AO35" s="93">
        <f>IF(COUNTIF($BQ$4:$BQ$35,Table1[[#This Row],[Full_Name]])=1,$N$97,IF(COUNTIF($BQ$37:$BQ$63,Table1[[#This Row],[Full_Name]])=1,$O$97,IF(COUNTIF($BQ$65:$BQ$93,Table1[[#This Row],[Full_Name]])=1,$P$97,"ERROR")))</f>
        <v>0.125</v>
      </c>
      <c r="AP35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35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35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35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35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35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35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35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35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35" s="93">
        <f>IF(COUNTIF($BP$4:$BP$35,Table1[[#This Row],[Full_Name]])=1,$Q$69,IF(COUNTIF($BP$37:$BP$63,Table1[[#This Row],[Full_Name]])=1,$R$69,IF(COUNTIF($BP$65:$BP$93,Table1[[#This Row],[Full_Name]])=1,$S$69,"ERROR")))</f>
        <v>-0.15</v>
      </c>
      <c r="AZ35" s="93">
        <f>IF(COUNTIF($BP$4:$BP$35,Table1[[#This Row],[Full_Name]])=1,$T$69,IF(COUNTIF($BP$37:$BP$63,Table1[[#This Row],[Full_Name]])=1,$U$69,IF(COUNTIF($BP$65:$BP$93,Table1[[#This Row],[Full_Name]])=1,$V$69,"ERROR")))</f>
        <v>-0.3</v>
      </c>
      <c r="BA35" s="93">
        <f>IF(COUNTIF($BR$4:$BR$35,Table1[[#This Row],[Full_Name]])=1,$N$72,IF(COUNTIF($BR$37:$BR$63,Table1[[#This Row],[Full_Name]])=1,$O$72,IF(COUNTIF($BR$65:$BR$93,Table1[[#This Row],[Full_Name]])=1,$P$72,"ERROR")))</f>
        <v>-0.12</v>
      </c>
      <c r="BB35" s="93">
        <f>IF(COUNTIF($BR$4:$BR$35,Table1[[#This Row],[Full_Name]])=1,$T$72,IF(COUNTIF($BR$37:$BR$63,Table1[[#This Row],[Full_Name]])=1,$U$72,IF(COUNTIF($BR$65:$BR$93,Table1[[#This Row],[Full_Name]])=1,$V$72,"ERROR")))</f>
        <v>0.1</v>
      </c>
      <c r="BC35" s="93">
        <f>IF(COUNTIF($BQ$4:$BQ$35,Table1[[#This Row],[Full_Name]])=1,$N$76,IF(COUNTIF($BQ$37:$BQ$63,Table1[[#This Row],[Full_Name]])=1,$O$76,IF(COUNTIF($BQ$65:$BQ$93,Table1[[#This Row],[Full_Name]])=1,$P$76,"ERROR")))</f>
        <v>0</v>
      </c>
      <c r="BD35" s="93">
        <f>IF(COUNTIF($BQ$4:$BQ$35,Table1[[#This Row],[Full_Name]])=1,$N$77,IF(COUNTIF($BQ$37:$BQ$63,Table1[[#This Row],[Full_Name]])=1,$O$77,IF(COUNTIF($BQ$65:$BQ$93,Table1[[#This Row],[Full_Name]])=1,$P$77,"ERROR")))</f>
        <v>0</v>
      </c>
      <c r="BE35" s="93">
        <f>IF(COUNTIF($BQ$4:$BQ$35,Table1[[#This Row],[Full_Name]])=1,$N$78,IF(COUNTIF($BQ$37:$BQ$63,Table1[[#This Row],[Full_Name]])=1,$O$78,IF(COUNTIF($BQ$65:$BQ$93,Table1[[#This Row],[Full_Name]])=1,$P$78,"ERROR")))</f>
        <v>0.06</v>
      </c>
      <c r="BF35" s="93">
        <f>IF(COUNTIF($BQ$4:$BQ$35,Table1[[#This Row],[Full_Name]])=1,$N$79,IF(COUNTIF($BQ$37:$BQ$63,Table1[[#This Row],[Full_Name]])=1,$O$79,IF(COUNTIF($BQ$65:$BQ$93,Table1[[#This Row],[Full_Name]])=1,$P$79,"ERROR")))</f>
        <v>0.06</v>
      </c>
      <c r="BG35" s="93">
        <f>IF(COUNTIF($BQ$4:$BQ$35,Table1[[#This Row],[Full_Name]])=1,$N$80,IF(COUNTIF($BQ$37:$BQ$63,Table1[[#This Row],[Full_Name]])=1,$O$80,IF(COUNTIF($BQ$65:$BQ$93,Table1[[#This Row],[Full_Name]])=1,$P$80,"ERROR")))</f>
        <v>0.1</v>
      </c>
      <c r="BH35" s="93">
        <f>IF(COUNTIF($BQ$4:$BQ$35,Table1[[#This Row],[Full_Name]])=1,$N$81,IF(COUNTIF($BQ$37:$BQ$63,Table1[[#This Row],[Full_Name]])=1,$O$81,IF(COUNTIF($BQ$65:$BQ$93,Table1[[#This Row],[Full_Name]])=1,$P$81,"ERROR")))</f>
        <v>0.1</v>
      </c>
      <c r="BI35" s="93">
        <f>IF(COUNTIF($BQ$4:$BQ$35,Table1[[#This Row],[Full_Name]])=1,$N$82,IF(COUNTIF($BQ$37:$BQ$63,Table1[[#This Row],[Full_Name]])=1,$O$82,IF(COUNTIF($BQ$65:$BQ$93,Table1[[#This Row],[Full_Name]])=1,$P$82,"ERROR")))</f>
        <v>0.15</v>
      </c>
      <c r="BJ35" s="93">
        <f>IF(COUNTIF($BQ$4:$BQ$35,Table1[[#This Row],[Full_Name]])=1,$N$83,IF(COUNTIF($BQ$37:$BQ$63,Table1[[#This Row],[Full_Name]])=1,$O$83,IF(COUNTIF($BQ$65:$BQ$93,Table1[[#This Row],[Full_Name]])=1,$P$83,"ERROR")))</f>
        <v>0.15</v>
      </c>
      <c r="BK35" s="97">
        <f>IF(COUNTIF($BQ$4:$BQ$35,Table1[[#This Row],[Full_Name]])=1,$N$84,IF(COUNTIF($BQ$37:$BQ$63,Table1[[#This Row],[Full_Name]])=1,$O$84,IF(COUNTIF($BQ$65:$BQ$93,Table1[[#This Row],[Full_Name]])=1,$P$84,"ERROR")))</f>
        <v>0.16</v>
      </c>
      <c r="BL35" s="97">
        <f>IF(COUNTIF($BQ$4:$BQ$35,Table1[[#This Row],[Full_Name]])=1,$N$85,IF(COUNTIF($BQ$37:$BQ$63,Table1[[#This Row],[Full_Name]])=1,$O$85,IF(COUNTIF($BQ$65:$BQ$93,Table1[[#This Row],[Full_Name]])=1,$P$85,"ERROR")))</f>
        <v>0.16</v>
      </c>
      <c r="BM35" s="97">
        <f>IF(COUNTIF($BQ$4:$BQ$35,Table1[[#This Row],[Full_Name]])=1,$N$86,IF(COUNTIF($BQ$37:$BQ$63,Table1[[#This Row],[Full_Name]])=1,$O$86,IF(COUNTIF($BQ$65:$BQ$93,Table1[[#This Row],[Full_Name]])=1,$P$86,"ERROR")))</f>
        <v>0.16</v>
      </c>
      <c r="BN35" s="97">
        <f>IF(COUNTIF($BQ$4:$BQ$35,Table1[[#This Row],[Full_Name]])=1,$N$87,IF(COUNTIF($BQ$37:$BQ$63,Table1[[#This Row],[Full_Name]])=1,$O$87,IF(COUNTIF($BQ$65:$BQ$93,Table1[[#This Row],[Full_Name]])=1,$P$87,"ERROR")))</f>
        <v>0.16</v>
      </c>
      <c r="BP35" s="91"/>
      <c r="BR35" s="90"/>
    </row>
    <row r="36" spans="1:70" ht="15" customHeight="1" x14ac:dyDescent="0.3">
      <c r="A36" s="21"/>
      <c r="B36" s="25"/>
      <c r="C36" s="24" t="s">
        <v>116</v>
      </c>
      <c r="D36" s="132" t="s">
        <v>115</v>
      </c>
      <c r="E36" s="16"/>
      <c r="F36" s="250"/>
      <c r="G36" s="76" t="str">
        <f t="shared" si="5"/>
        <v>E</v>
      </c>
      <c r="H36" s="73">
        <v>6</v>
      </c>
      <c r="I36" s="77">
        <f t="shared" si="0"/>
        <v>1.7639290048739378</v>
      </c>
      <c r="J36" s="78">
        <v>16.112033084930466</v>
      </c>
      <c r="K36" s="79">
        <f t="shared" si="1"/>
        <v>1.4734137464180712</v>
      </c>
      <c r="L36" s="261"/>
      <c r="M36" s="127"/>
      <c r="N36" s="271"/>
      <c r="Z36" s="75" t="s">
        <v>31</v>
      </c>
      <c r="AA36" s="75">
        <v>8</v>
      </c>
      <c r="AB36" s="75" t="str">
        <f>_xlfn.TEXTJOIN(,TRUE,Table1[[#This Row],[Nombre]],Table1[[#This Row],[Ruedas]])</f>
        <v>ErnSui8</v>
      </c>
      <c r="AC36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36" s="75" t="str" cm="1">
        <f t="array" ref="AD36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36" s="75" cm="1">
        <f t="array" ref="AE36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15</v>
      </c>
      <c r="AF36" s="75" cm="1">
        <f t="array" ref="AF36">ROUND(INDEX($J$2:$J$41,SUMPRODUCT(($B$2:$E$41=Table1[[#This Row],[Full_Name]])*((ROW($J$2:$J$41)-1)))),2)</f>
        <v>61.97</v>
      </c>
      <c r="AG36" s="92">
        <f>IF(COUNTIF($BQ$4:$BQ$35,Table1[[#This Row],[Full_Name]])=1,$N$74,IF(COUNTIF($BQ$37:$BQ$63,Table1[[#This Row],[Full_Name]])=1,$O$74,IF(COUNTIF($BQ$65:$BQ$93,Table1[[#This Row],[Full_Name]])=1,$P$74,"ERROR")))</f>
        <v>-0.3</v>
      </c>
      <c r="AH36" s="93">
        <f>IF(COUNTIF($BQ$4:$BQ$35,Table1[[#This Row],[Full_Name]])=1,$N$75,IF(COUNTIF($BQ$37:$BQ$63,Table1[[#This Row],[Full_Name]])=1,$O$75,IF(COUNTIF($BQ$65:$BQ$93,Table1[[#This Row],[Full_Name]])=1,$P$75,"ERROR")))</f>
        <v>-0.15</v>
      </c>
      <c r="AI36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36" s="93">
        <f>IF(COUNTIF($BQ$4:$BQ$35,Table1[[#This Row],[Full_Name]])=1,$N$92,IF(COUNTIF($BQ$37:$BQ$63,Table1[[#This Row],[Full_Name]])=1,$O$92,IF(COUNTIF($BQ$65:$BQ$93,Table1[[#This Row],[Full_Name]])=1,$P$92,"ERROR")))</f>
        <v>0</v>
      </c>
      <c r="AK36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36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36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36" s="93">
        <f>IF(COUNTIF($BQ$4:$BQ$35,Table1[[#This Row],[Full_Name]])=1,$N$96,IF(COUNTIF($BQ$37:$BQ$63,Table1[[#This Row],[Full_Name]])=1,$O$96,IF(COUNTIF($BQ$65:$BQ$93,Table1[[#This Row],[Full_Name]])=1,$P$96,"ERROR")))</f>
        <v>0.09</v>
      </c>
      <c r="AO36" s="93">
        <f>IF(COUNTIF($BQ$4:$BQ$35,Table1[[#This Row],[Full_Name]])=1,$N$97,IF(COUNTIF($BQ$37:$BQ$63,Table1[[#This Row],[Full_Name]])=1,$O$97,IF(COUNTIF($BQ$65:$BQ$93,Table1[[#This Row],[Full_Name]])=1,$P$97,"ERROR")))</f>
        <v>0.09</v>
      </c>
      <c r="AP36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36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36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36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36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36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36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36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36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36" s="93">
        <f>IF(COUNTIF($BP$4:$BP$35,Table1[[#This Row],[Full_Name]])=1,$Q$69,IF(COUNTIF($BP$37:$BP$63,Table1[[#This Row],[Full_Name]])=1,$R$69,IF(COUNTIF($BP$65:$BP$93,Table1[[#This Row],[Full_Name]])=1,$S$69,"ERROR")))</f>
        <v>-0.15</v>
      </c>
      <c r="AZ36" s="93">
        <f>IF(COUNTIF($BP$4:$BP$35,Table1[[#This Row],[Full_Name]])=1,$T$69,IF(COUNTIF($BP$37:$BP$63,Table1[[#This Row],[Full_Name]])=1,$U$69,IF(COUNTIF($BP$65:$BP$93,Table1[[#This Row],[Full_Name]])=1,$V$69,"ERROR")))</f>
        <v>-0.3</v>
      </c>
      <c r="BA36" s="93">
        <f>IF(COUNTIF($BR$4:$BR$35,Table1[[#This Row],[Full_Name]])=1,$N$72,IF(COUNTIF($BR$37:$BR$63,Table1[[#This Row],[Full_Name]])=1,$O$72,IF(COUNTIF($BR$65:$BR$93,Table1[[#This Row],[Full_Name]])=1,$P$72,"ERROR")))</f>
        <v>-0.18</v>
      </c>
      <c r="BB36" s="93">
        <f>IF(COUNTIF($BR$4:$BR$35,Table1[[#This Row],[Full_Name]])=1,$T$72,IF(COUNTIF($BR$37:$BR$63,Table1[[#This Row],[Full_Name]])=1,$U$72,IF(COUNTIF($BR$65:$BR$93,Table1[[#This Row],[Full_Name]])=1,$V$72,"ERROR")))</f>
        <v>0.06</v>
      </c>
      <c r="BC36" s="93">
        <f>IF(COUNTIF($BQ$4:$BQ$35,Table1[[#This Row],[Full_Name]])=1,$N$76,IF(COUNTIF($BQ$37:$BQ$63,Table1[[#This Row],[Full_Name]])=1,$O$76,IF(COUNTIF($BQ$65:$BQ$93,Table1[[#This Row],[Full_Name]])=1,$P$76,"ERROR")))</f>
        <v>0</v>
      </c>
      <c r="BD36" s="93">
        <f>IF(COUNTIF($BQ$4:$BQ$35,Table1[[#This Row],[Full_Name]])=1,$N$77,IF(COUNTIF($BQ$37:$BQ$63,Table1[[#This Row],[Full_Name]])=1,$O$77,IF(COUNTIF($BQ$65:$BQ$93,Table1[[#This Row],[Full_Name]])=1,$P$77,"ERROR")))</f>
        <v>0</v>
      </c>
      <c r="BE36" s="93">
        <f>IF(COUNTIF($BQ$4:$BQ$35,Table1[[#This Row],[Full_Name]])=1,$N$78,IF(COUNTIF($BQ$37:$BQ$63,Table1[[#This Row],[Full_Name]])=1,$O$78,IF(COUNTIF($BQ$65:$BQ$93,Table1[[#This Row],[Full_Name]])=1,$P$78,"ERROR")))</f>
        <v>0.04</v>
      </c>
      <c r="BF36" s="93">
        <f>IF(COUNTIF($BQ$4:$BQ$35,Table1[[#This Row],[Full_Name]])=1,$N$79,IF(COUNTIF($BQ$37:$BQ$63,Table1[[#This Row],[Full_Name]])=1,$O$79,IF(COUNTIF($BQ$65:$BQ$93,Table1[[#This Row],[Full_Name]])=1,$P$79,"ERROR")))</f>
        <v>0.04</v>
      </c>
      <c r="BG36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36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36" s="93">
        <f>IF(COUNTIF($BQ$4:$BQ$35,Table1[[#This Row],[Full_Name]])=1,$N$82,IF(COUNTIF($BQ$37:$BQ$63,Table1[[#This Row],[Full_Name]])=1,$O$82,IF(COUNTIF($BQ$65:$BQ$93,Table1[[#This Row],[Full_Name]])=1,$P$82,"ERROR")))</f>
        <v>0.11</v>
      </c>
      <c r="BJ36" s="93">
        <f>IF(COUNTIF($BQ$4:$BQ$35,Table1[[#This Row],[Full_Name]])=1,$N$83,IF(COUNTIF($BQ$37:$BQ$63,Table1[[#This Row],[Full_Name]])=1,$O$83,IF(COUNTIF($BQ$65:$BQ$93,Table1[[#This Row],[Full_Name]])=1,$P$83,"ERROR")))</f>
        <v>0.11</v>
      </c>
      <c r="BK36" s="97">
        <f>IF(COUNTIF($BQ$4:$BQ$35,Table1[[#This Row],[Full_Name]])=1,$N$84,IF(COUNTIF($BQ$37:$BQ$63,Table1[[#This Row],[Full_Name]])=1,$O$84,IF(COUNTIF($BQ$65:$BQ$93,Table1[[#This Row],[Full_Name]])=1,$P$84,"ERROR")))</f>
        <v>0.12</v>
      </c>
      <c r="BL36" s="97">
        <f>IF(COUNTIF($BQ$4:$BQ$35,Table1[[#This Row],[Full_Name]])=1,$N$85,IF(COUNTIF($BQ$37:$BQ$63,Table1[[#This Row],[Full_Name]])=1,$O$85,IF(COUNTIF($BQ$65:$BQ$93,Table1[[#This Row],[Full_Name]])=1,$P$85,"ERROR")))</f>
        <v>0.12</v>
      </c>
      <c r="BM36" s="97">
        <f>IF(COUNTIF($BQ$4:$BQ$35,Table1[[#This Row],[Full_Name]])=1,$N$86,IF(COUNTIF($BQ$37:$BQ$63,Table1[[#This Row],[Full_Name]])=1,$O$86,IF(COUNTIF($BQ$65:$BQ$93,Table1[[#This Row],[Full_Name]])=1,$P$86,"ERROR")))</f>
        <v>0.12</v>
      </c>
      <c r="BN36" s="97">
        <f>IF(COUNTIF($BQ$4:$BQ$35,Table1[[#This Row],[Full_Name]])=1,$N$87,IF(COUNTIF($BQ$37:$BQ$63,Table1[[#This Row],[Full_Name]])=1,$O$87,IF(COUNTIF($BQ$65:$BQ$93,Table1[[#This Row],[Full_Name]])=1,$P$87,"ERROR")))</f>
        <v>0.12</v>
      </c>
      <c r="BP36" s="284" t="s">
        <v>286</v>
      </c>
      <c r="BQ36" s="285"/>
      <c r="BR36" s="286"/>
    </row>
    <row r="37" spans="1:70" ht="15" customHeight="1" x14ac:dyDescent="0.3">
      <c r="A37" s="21"/>
      <c r="B37" s="25" t="s">
        <v>108</v>
      </c>
      <c r="C37" s="47" t="s">
        <v>101</v>
      </c>
      <c r="D37" s="24"/>
      <c r="E37" s="16"/>
      <c r="F37" s="250"/>
      <c r="G37" s="76" t="str">
        <f t="shared" si="5"/>
        <v>E</v>
      </c>
      <c r="H37" s="73">
        <v>5</v>
      </c>
      <c r="I37" s="77">
        <f t="shared" si="0"/>
        <v>1.7639290048739378</v>
      </c>
      <c r="J37" s="78">
        <v>14.638619338512395</v>
      </c>
      <c r="K37" s="79">
        <f t="shared" si="1"/>
        <v>1.3175519760976613</v>
      </c>
      <c r="L37" s="133" t="s">
        <v>4</v>
      </c>
      <c r="M37" s="134"/>
      <c r="N37" s="135">
        <f>AVERAGE(K2:K4)</f>
        <v>15.866628292923195</v>
      </c>
      <c r="P37" s="2"/>
      <c r="Z37" s="75" t="s">
        <v>31</v>
      </c>
      <c r="AA37" s="75">
        <v>5</v>
      </c>
      <c r="AB37" s="75" t="str">
        <f>_xlfn.TEXTJOIN(,TRUE,Table1[[#This Row],[Nombre]],Table1[[#This Row],[Ruedas]])</f>
        <v>ErnSui5</v>
      </c>
      <c r="AC37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37" s="75" t="str" cm="1">
        <f t="array" ref="AD37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37" s="75" cm="1">
        <f t="array" ref="AE37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19</v>
      </c>
      <c r="AF37" s="75" cm="1">
        <f t="array" ref="AF37">ROUND(INDEX($J$2:$J$41,SUMPRODUCT(($B$2:$E$41=Table1[[#This Row],[Full_Name]])*((ROW($J$2:$J$41)-1)))),2)</f>
        <v>72.69</v>
      </c>
      <c r="AG37" s="92">
        <f>IF(COUNTIF($BQ$4:$BQ$35,Table1[[#This Row],[Full_Name]])=1,$N$74,IF(COUNTIF($BQ$37:$BQ$63,Table1[[#This Row],[Full_Name]])=1,$O$74,IF(COUNTIF($BQ$65:$BQ$93,Table1[[#This Row],[Full_Name]])=1,$P$74,"ERROR")))</f>
        <v>-0.3</v>
      </c>
      <c r="AH37" s="93">
        <f>IF(COUNTIF($BQ$4:$BQ$35,Table1[[#This Row],[Full_Name]])=1,$N$75,IF(COUNTIF($BQ$37:$BQ$63,Table1[[#This Row],[Full_Name]])=1,$O$75,IF(COUNTIF($BQ$65:$BQ$93,Table1[[#This Row],[Full_Name]])=1,$P$75,"ERROR")))</f>
        <v>-0.15</v>
      </c>
      <c r="AI37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37" s="93">
        <f>IF(COUNTIF($BQ$4:$BQ$35,Table1[[#This Row],[Full_Name]])=1,$N$92,IF(COUNTIF($BQ$37:$BQ$63,Table1[[#This Row],[Full_Name]])=1,$O$92,IF(COUNTIF($BQ$65:$BQ$93,Table1[[#This Row],[Full_Name]])=1,$P$92,"ERROR")))</f>
        <v>0</v>
      </c>
      <c r="AK37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37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37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37" s="93">
        <f>IF(COUNTIF($BQ$4:$BQ$35,Table1[[#This Row],[Full_Name]])=1,$N$96,IF(COUNTIF($BQ$37:$BQ$63,Table1[[#This Row],[Full_Name]])=1,$O$96,IF(COUNTIF($BQ$65:$BQ$93,Table1[[#This Row],[Full_Name]])=1,$P$96,"ERROR")))</f>
        <v>0.09</v>
      </c>
      <c r="AO37" s="93">
        <f>IF(COUNTIF($BQ$4:$BQ$35,Table1[[#This Row],[Full_Name]])=1,$N$97,IF(COUNTIF($BQ$37:$BQ$63,Table1[[#This Row],[Full_Name]])=1,$O$97,IF(COUNTIF($BQ$65:$BQ$93,Table1[[#This Row],[Full_Name]])=1,$P$97,"ERROR")))</f>
        <v>0.09</v>
      </c>
      <c r="AP37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37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37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37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37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37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37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37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37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37" s="93">
        <f>IF(COUNTIF($BP$4:$BP$35,Table1[[#This Row],[Full_Name]])=1,$Q$69,IF(COUNTIF($BP$37:$BP$63,Table1[[#This Row],[Full_Name]])=1,$R$69,IF(COUNTIF($BP$65:$BP$93,Table1[[#This Row],[Full_Name]])=1,$S$69,"ERROR")))</f>
        <v>-0.08</v>
      </c>
      <c r="AZ37" s="93">
        <f>IF(COUNTIF($BP$4:$BP$35,Table1[[#This Row],[Full_Name]])=1,$T$69,IF(COUNTIF($BP$37:$BP$63,Table1[[#This Row],[Full_Name]])=1,$U$69,IF(COUNTIF($BP$65:$BP$93,Table1[[#This Row],[Full_Name]])=1,$V$69,"ERROR")))</f>
        <v>-0.16</v>
      </c>
      <c r="BA37" s="93">
        <f>IF(COUNTIF($BR$4:$BR$35,Table1[[#This Row],[Full_Name]])=1,$N$72,IF(COUNTIF($BR$37:$BR$63,Table1[[#This Row],[Full_Name]])=1,$O$72,IF(COUNTIF($BR$65:$BR$93,Table1[[#This Row],[Full_Name]])=1,$P$72,"ERROR")))</f>
        <v>-0.18</v>
      </c>
      <c r="BB37" s="93">
        <f>IF(COUNTIF($BR$4:$BR$35,Table1[[#This Row],[Full_Name]])=1,$T$72,IF(COUNTIF($BR$37:$BR$63,Table1[[#This Row],[Full_Name]])=1,$U$72,IF(COUNTIF($BR$65:$BR$93,Table1[[#This Row],[Full_Name]])=1,$V$72,"ERROR")))</f>
        <v>0.06</v>
      </c>
      <c r="BC37" s="93">
        <f>IF(COUNTIF($BQ$4:$BQ$35,Table1[[#This Row],[Full_Name]])=1,$N$76,IF(COUNTIF($BQ$37:$BQ$63,Table1[[#This Row],[Full_Name]])=1,$O$76,IF(COUNTIF($BQ$65:$BQ$93,Table1[[#This Row],[Full_Name]])=1,$P$76,"ERROR")))</f>
        <v>0</v>
      </c>
      <c r="BD37" s="93">
        <f>IF(COUNTIF($BQ$4:$BQ$35,Table1[[#This Row],[Full_Name]])=1,$N$77,IF(COUNTIF($BQ$37:$BQ$63,Table1[[#This Row],[Full_Name]])=1,$O$77,IF(COUNTIF($BQ$65:$BQ$93,Table1[[#This Row],[Full_Name]])=1,$P$77,"ERROR")))</f>
        <v>0</v>
      </c>
      <c r="BE37" s="93">
        <f>IF(COUNTIF($BQ$4:$BQ$35,Table1[[#This Row],[Full_Name]])=1,$N$78,IF(COUNTIF($BQ$37:$BQ$63,Table1[[#This Row],[Full_Name]])=1,$O$78,IF(COUNTIF($BQ$65:$BQ$93,Table1[[#This Row],[Full_Name]])=1,$P$78,"ERROR")))</f>
        <v>0.04</v>
      </c>
      <c r="BF37" s="93">
        <f>IF(COUNTIF($BQ$4:$BQ$35,Table1[[#This Row],[Full_Name]])=1,$N$79,IF(COUNTIF($BQ$37:$BQ$63,Table1[[#This Row],[Full_Name]])=1,$O$79,IF(COUNTIF($BQ$65:$BQ$93,Table1[[#This Row],[Full_Name]])=1,$P$79,"ERROR")))</f>
        <v>0.04</v>
      </c>
      <c r="BG37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37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37" s="93">
        <f>IF(COUNTIF($BQ$4:$BQ$35,Table1[[#This Row],[Full_Name]])=1,$N$82,IF(COUNTIF($BQ$37:$BQ$63,Table1[[#This Row],[Full_Name]])=1,$O$82,IF(COUNTIF($BQ$65:$BQ$93,Table1[[#This Row],[Full_Name]])=1,$P$82,"ERROR")))</f>
        <v>0.11</v>
      </c>
      <c r="BJ37" s="93">
        <f>IF(COUNTIF($BQ$4:$BQ$35,Table1[[#This Row],[Full_Name]])=1,$N$83,IF(COUNTIF($BQ$37:$BQ$63,Table1[[#This Row],[Full_Name]])=1,$O$83,IF(COUNTIF($BQ$65:$BQ$93,Table1[[#This Row],[Full_Name]])=1,$P$83,"ERROR")))</f>
        <v>0.11</v>
      </c>
      <c r="BK37" s="97">
        <f>IF(COUNTIF($BQ$4:$BQ$35,Table1[[#This Row],[Full_Name]])=1,$N$84,IF(COUNTIF($BQ$37:$BQ$63,Table1[[#This Row],[Full_Name]])=1,$O$84,IF(COUNTIF($BQ$65:$BQ$93,Table1[[#This Row],[Full_Name]])=1,$P$84,"ERROR")))</f>
        <v>0.12</v>
      </c>
      <c r="BL37" s="97">
        <f>IF(COUNTIF($BQ$4:$BQ$35,Table1[[#This Row],[Full_Name]])=1,$N$85,IF(COUNTIF($BQ$37:$BQ$63,Table1[[#This Row],[Full_Name]])=1,$O$85,IF(COUNTIF($BQ$65:$BQ$93,Table1[[#This Row],[Full_Name]])=1,$P$85,"ERROR")))</f>
        <v>0.12</v>
      </c>
      <c r="BM37" s="97">
        <f>IF(COUNTIF($BQ$4:$BQ$35,Table1[[#This Row],[Full_Name]])=1,$N$86,IF(COUNTIF($BQ$37:$BQ$63,Table1[[#This Row],[Full_Name]])=1,$O$86,IF(COUNTIF($BQ$65:$BQ$93,Table1[[#This Row],[Full_Name]])=1,$P$86,"ERROR")))</f>
        <v>0.12</v>
      </c>
      <c r="BN37" s="97">
        <f>IF(COUNTIF($BQ$4:$BQ$35,Table1[[#This Row],[Full_Name]])=1,$N$87,IF(COUNTIF($BQ$37:$BQ$63,Table1[[#This Row],[Full_Name]])=1,$O$87,IF(COUNTIF($BQ$65:$BQ$93,Table1[[#This Row],[Full_Name]])=1,$P$87,"ERROR")))</f>
        <v>0.12</v>
      </c>
      <c r="BP37" s="83" t="s">
        <v>55</v>
      </c>
      <c r="BQ37" s="75" t="s">
        <v>96</v>
      </c>
      <c r="BR37" s="90"/>
    </row>
    <row r="38" spans="1:70" ht="15" customHeight="1" x14ac:dyDescent="0.3">
      <c r="A38" s="21"/>
      <c r="B38" s="25" t="s">
        <v>111</v>
      </c>
      <c r="C38" s="24" t="s">
        <v>109</v>
      </c>
      <c r="D38" s="24"/>
      <c r="E38" s="16"/>
      <c r="F38" s="250"/>
      <c r="G38" s="76" t="str">
        <f t="shared" si="5"/>
        <v>E</v>
      </c>
      <c r="H38" s="73">
        <v>4</v>
      </c>
      <c r="I38" s="77">
        <f t="shared" si="0"/>
        <v>1.7639290048739378</v>
      </c>
      <c r="J38" s="78">
        <v>13.321067362414734</v>
      </c>
      <c r="K38" s="79">
        <f t="shared" si="1"/>
        <v>1.1973383345856305</v>
      </c>
      <c r="L38" s="136" t="s">
        <v>5</v>
      </c>
      <c r="M38" s="134"/>
      <c r="N38" s="137">
        <f>AVERAGE(K6:K11)</f>
        <v>8.5773629198256369</v>
      </c>
      <c r="P38" s="1"/>
      <c r="Z38" s="75" t="s">
        <v>33</v>
      </c>
      <c r="AA38" s="75">
        <v>8</v>
      </c>
      <c r="AB38" s="75" t="str">
        <f>_xlfn.TEXTJOIN(,TRUE,Table1[[#This Row],[Nombre]],Table1[[#This Row],[Ruedas]])</f>
        <v>UFO8</v>
      </c>
      <c r="AC38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3</v>
      </c>
      <c r="AD38" s="75" t="str" cm="1">
        <f t="array" ref="AD38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38" s="75" cm="1">
        <f t="array" ref="AE38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13</v>
      </c>
      <c r="AF38" s="75" cm="1">
        <f t="array" ref="AF38">ROUND(INDEX($J$2:$J$41,SUMPRODUCT(($B$2:$E$41=Table1[[#This Row],[Full_Name]])*((ROW($J$2:$J$41)-1)))),2)</f>
        <v>56.95</v>
      </c>
      <c r="AG38" s="92">
        <f>IF(COUNTIF($BQ$4:$BQ$35,Table1[[#This Row],[Full_Name]])=1,$N$74,IF(COUNTIF($BQ$37:$BQ$63,Table1[[#This Row],[Full_Name]])=1,$O$74,IF(COUNTIF($BQ$65:$BQ$93,Table1[[#This Row],[Full_Name]])=1,$P$74,"ERROR")))</f>
        <v>-0.3</v>
      </c>
      <c r="AH38" s="93">
        <f>IF(COUNTIF($BQ$4:$BQ$35,Table1[[#This Row],[Full_Name]])=1,$N$75,IF(COUNTIF($BQ$37:$BQ$63,Table1[[#This Row],[Full_Name]])=1,$O$75,IF(COUNTIF($BQ$65:$BQ$93,Table1[[#This Row],[Full_Name]])=1,$P$75,"ERROR")))</f>
        <v>-0.15</v>
      </c>
      <c r="AI38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38" s="93">
        <f>IF(COUNTIF($BQ$4:$BQ$35,Table1[[#This Row],[Full_Name]])=1,$N$92,IF(COUNTIF($BQ$37:$BQ$63,Table1[[#This Row],[Full_Name]])=1,$O$92,IF(COUNTIF($BQ$65:$BQ$93,Table1[[#This Row],[Full_Name]])=1,$P$92,"ERROR")))</f>
        <v>0</v>
      </c>
      <c r="AK38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38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38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38" s="93">
        <f>IF(COUNTIF($BQ$4:$BQ$35,Table1[[#This Row],[Full_Name]])=1,$N$96,IF(COUNTIF($BQ$37:$BQ$63,Table1[[#This Row],[Full_Name]])=1,$O$96,IF(COUNTIF($BQ$65:$BQ$93,Table1[[#This Row],[Full_Name]])=1,$P$96,"ERROR")))</f>
        <v>0.09</v>
      </c>
      <c r="AO38" s="93">
        <f>IF(COUNTIF($BQ$4:$BQ$35,Table1[[#This Row],[Full_Name]])=1,$N$97,IF(COUNTIF($BQ$37:$BQ$63,Table1[[#This Row],[Full_Name]])=1,$O$97,IF(COUNTIF($BQ$65:$BQ$93,Table1[[#This Row],[Full_Name]])=1,$P$97,"ERROR")))</f>
        <v>0.09</v>
      </c>
      <c r="AP38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38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38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38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38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38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38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38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38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38" s="93">
        <f>IF(COUNTIF($BP$4:$BP$35,Table1[[#This Row],[Full_Name]])=1,$Q$69,IF(COUNTIF($BP$37:$BP$63,Table1[[#This Row],[Full_Name]])=1,$R$69,IF(COUNTIF($BP$65:$BP$93,Table1[[#This Row],[Full_Name]])=1,$S$69,"ERROR")))</f>
        <v>-0.05</v>
      </c>
      <c r="AZ38" s="93">
        <f>IF(COUNTIF($BP$4:$BP$35,Table1[[#This Row],[Full_Name]])=1,$T$69,IF(COUNTIF($BP$37:$BP$63,Table1[[#This Row],[Full_Name]])=1,$U$69,IF(COUNTIF($BP$65:$BP$93,Table1[[#This Row],[Full_Name]])=1,$V$69,"ERROR")))</f>
        <v>-0.1</v>
      </c>
      <c r="BA38" s="93">
        <f>IF(COUNTIF($BR$4:$BR$35,Table1[[#This Row],[Full_Name]])=1,$N$72,IF(COUNTIF($BR$37:$BR$63,Table1[[#This Row],[Full_Name]])=1,$O$72,IF(COUNTIF($BR$65:$BR$93,Table1[[#This Row],[Full_Name]])=1,$P$72,"ERROR")))</f>
        <v>-0.12</v>
      </c>
      <c r="BB38" s="93">
        <f>IF(COUNTIF($BR$4:$BR$35,Table1[[#This Row],[Full_Name]])=1,$T$72,IF(COUNTIF($BR$37:$BR$63,Table1[[#This Row],[Full_Name]])=1,$U$72,IF(COUNTIF($BR$65:$BR$93,Table1[[#This Row],[Full_Name]])=1,$V$72,"ERROR")))</f>
        <v>0.1</v>
      </c>
      <c r="BC38" s="93">
        <f>IF(COUNTIF($BQ$4:$BQ$35,Table1[[#This Row],[Full_Name]])=1,$N$76,IF(COUNTIF($BQ$37:$BQ$63,Table1[[#This Row],[Full_Name]])=1,$O$76,IF(COUNTIF($BQ$65:$BQ$93,Table1[[#This Row],[Full_Name]])=1,$P$76,"ERROR")))</f>
        <v>0</v>
      </c>
      <c r="BD38" s="93">
        <f>IF(COUNTIF($BQ$4:$BQ$35,Table1[[#This Row],[Full_Name]])=1,$N$77,IF(COUNTIF($BQ$37:$BQ$63,Table1[[#This Row],[Full_Name]])=1,$O$77,IF(COUNTIF($BQ$65:$BQ$93,Table1[[#This Row],[Full_Name]])=1,$P$77,"ERROR")))</f>
        <v>0</v>
      </c>
      <c r="BE38" s="93">
        <f>IF(COUNTIF($BQ$4:$BQ$35,Table1[[#This Row],[Full_Name]])=1,$N$78,IF(COUNTIF($BQ$37:$BQ$63,Table1[[#This Row],[Full_Name]])=1,$O$78,IF(COUNTIF($BQ$65:$BQ$93,Table1[[#This Row],[Full_Name]])=1,$P$78,"ERROR")))</f>
        <v>0.04</v>
      </c>
      <c r="BF38" s="93">
        <f>IF(COUNTIF($BQ$4:$BQ$35,Table1[[#This Row],[Full_Name]])=1,$N$79,IF(COUNTIF($BQ$37:$BQ$63,Table1[[#This Row],[Full_Name]])=1,$O$79,IF(COUNTIF($BQ$65:$BQ$93,Table1[[#This Row],[Full_Name]])=1,$P$79,"ERROR")))</f>
        <v>0.04</v>
      </c>
      <c r="BG38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38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38" s="93">
        <f>IF(COUNTIF($BQ$4:$BQ$35,Table1[[#This Row],[Full_Name]])=1,$N$82,IF(COUNTIF($BQ$37:$BQ$63,Table1[[#This Row],[Full_Name]])=1,$O$82,IF(COUNTIF($BQ$65:$BQ$93,Table1[[#This Row],[Full_Name]])=1,$P$82,"ERROR")))</f>
        <v>0.11</v>
      </c>
      <c r="BJ38" s="93">
        <f>IF(COUNTIF($BQ$4:$BQ$35,Table1[[#This Row],[Full_Name]])=1,$N$83,IF(COUNTIF($BQ$37:$BQ$63,Table1[[#This Row],[Full_Name]])=1,$O$83,IF(COUNTIF($BQ$65:$BQ$93,Table1[[#This Row],[Full_Name]])=1,$P$83,"ERROR")))</f>
        <v>0.11</v>
      </c>
      <c r="BK38" s="97">
        <f>IF(COUNTIF($BQ$4:$BQ$35,Table1[[#This Row],[Full_Name]])=1,$N$84,IF(COUNTIF($BQ$37:$BQ$63,Table1[[#This Row],[Full_Name]])=1,$O$84,IF(COUNTIF($BQ$65:$BQ$93,Table1[[#This Row],[Full_Name]])=1,$P$84,"ERROR")))</f>
        <v>0.12</v>
      </c>
      <c r="BL38" s="97">
        <f>IF(COUNTIF($BQ$4:$BQ$35,Table1[[#This Row],[Full_Name]])=1,$N$85,IF(COUNTIF($BQ$37:$BQ$63,Table1[[#This Row],[Full_Name]])=1,$O$85,IF(COUNTIF($BQ$65:$BQ$93,Table1[[#This Row],[Full_Name]])=1,$P$85,"ERROR")))</f>
        <v>0.12</v>
      </c>
      <c r="BM38" s="97">
        <f>IF(COUNTIF($BQ$4:$BQ$35,Table1[[#This Row],[Full_Name]])=1,$N$86,IF(COUNTIF($BQ$37:$BQ$63,Table1[[#This Row],[Full_Name]])=1,$O$86,IF(COUNTIF($BQ$65:$BQ$93,Table1[[#This Row],[Full_Name]])=1,$P$86,"ERROR")))</f>
        <v>0.12</v>
      </c>
      <c r="BN38" s="97">
        <f>IF(COUNTIF($BQ$4:$BQ$35,Table1[[#This Row],[Full_Name]])=1,$N$87,IF(COUNTIF($BQ$37:$BQ$63,Table1[[#This Row],[Full_Name]])=1,$O$87,IF(COUNTIF($BQ$65:$BQ$93,Table1[[#This Row],[Full_Name]])=1,$P$87,"ERROR")))</f>
        <v>0.12</v>
      </c>
      <c r="BP38" s="94" t="s">
        <v>56</v>
      </c>
      <c r="BQ38" s="75" t="s">
        <v>97</v>
      </c>
      <c r="BR38" s="84" t="s">
        <v>52</v>
      </c>
    </row>
    <row r="39" spans="1:70" ht="15" customHeight="1" x14ac:dyDescent="0.3">
      <c r="A39" s="21"/>
      <c r="B39" s="46"/>
      <c r="C39" s="47" t="s">
        <v>102</v>
      </c>
      <c r="D39" s="47"/>
      <c r="E39" s="48" t="s">
        <v>103</v>
      </c>
      <c r="F39" s="250"/>
      <c r="G39" s="76" t="str">
        <f t="shared" si="5"/>
        <v>E</v>
      </c>
      <c r="H39" s="73">
        <v>3</v>
      </c>
      <c r="I39" s="77">
        <f t="shared" si="0"/>
        <v>1.7639290048739378</v>
      </c>
      <c r="J39" s="78">
        <v>12.123729027829103</v>
      </c>
      <c r="K39" s="79">
        <f t="shared" si="1"/>
        <v>1.1012832650471545</v>
      </c>
      <c r="L39" s="136" t="s">
        <v>6</v>
      </c>
      <c r="M39" s="134"/>
      <c r="N39" s="137">
        <f>AVERAGE(K13:K20)</f>
        <v>5.7784708475226907</v>
      </c>
      <c r="Z39" s="75" t="s">
        <v>34</v>
      </c>
      <c r="AA39" s="75">
        <v>8</v>
      </c>
      <c r="AB39" s="75" t="str">
        <f>_xlfn.TEXTJOIN(,TRUE,Table1[[#This Row],[Nombre]],Table1[[#This Row],[Ruedas]])</f>
        <v>UFOBack8</v>
      </c>
      <c r="AC39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3</v>
      </c>
      <c r="AD39" s="75" t="str" cm="1">
        <f t="array" ref="AD39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39" s="75" cm="1">
        <f t="array" ref="AE39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16</v>
      </c>
      <c r="AF39" s="75" cm="1">
        <f t="array" ref="AF39">ROUND(INDEX($J$2:$J$41,SUMPRODUCT(($B$2:$E$41=Table1[[#This Row],[Full_Name]])*((ROW($J$2:$J$41)-1)))),2)</f>
        <v>64.03</v>
      </c>
      <c r="AG39" s="92">
        <f>IF(COUNTIF($BQ$4:$BQ$35,Table1[[#This Row],[Full_Name]])=1,$N$74,IF(COUNTIF($BQ$37:$BQ$63,Table1[[#This Row],[Full_Name]])=1,$O$74,IF(COUNTIF($BQ$65:$BQ$93,Table1[[#This Row],[Full_Name]])=1,$P$74,"ERROR")))</f>
        <v>-0.4</v>
      </c>
      <c r="AH39" s="93">
        <f>IF(COUNTIF($BQ$4:$BQ$35,Table1[[#This Row],[Full_Name]])=1,$N$75,IF(COUNTIF($BQ$37:$BQ$63,Table1[[#This Row],[Full_Name]])=1,$O$75,IF(COUNTIF($BQ$65:$BQ$93,Table1[[#This Row],[Full_Name]])=1,$P$75,"ERROR")))</f>
        <v>-0.2</v>
      </c>
      <c r="AI39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39" s="93">
        <f>IF(COUNTIF($BQ$4:$BQ$35,Table1[[#This Row],[Full_Name]])=1,$N$92,IF(COUNTIF($BQ$37:$BQ$63,Table1[[#This Row],[Full_Name]])=1,$O$92,IF(COUNTIF($BQ$65:$BQ$93,Table1[[#This Row],[Full_Name]])=1,$P$92,"ERROR")))</f>
        <v>0</v>
      </c>
      <c r="AK39" s="93">
        <f>IF(COUNTIF($BQ$4:$BQ$35,Table1[[#This Row],[Full_Name]])=1,$N$93,IF(COUNTIF($BQ$37:$BQ$63,Table1[[#This Row],[Full_Name]])=1,$O$93,IF(COUNTIF($BQ$65:$BQ$93,Table1[[#This Row],[Full_Name]])=1,$P$93,"ERROR")))</f>
        <v>0.04</v>
      </c>
      <c r="AL39" s="93">
        <f>IF(COUNTIF($BQ$4:$BQ$35,Table1[[#This Row],[Full_Name]])=1,$N$94,IF(COUNTIF($BQ$37:$BQ$63,Table1[[#This Row],[Full_Name]])=1,$O$94,IF(COUNTIF($BQ$65:$BQ$93,Table1[[#This Row],[Full_Name]])=1,$P$94,"ERROR")))</f>
        <v>0.08</v>
      </c>
      <c r="AM39" s="93">
        <f>IF(COUNTIF($BQ$4:$BQ$35,Table1[[#This Row],[Full_Name]])=1,$N$95,IF(COUNTIF($BQ$37:$BQ$63,Table1[[#This Row],[Full_Name]])=1,$O$95,IF(COUNTIF($BQ$65:$BQ$93,Table1[[#This Row],[Full_Name]])=1,$P$95,"ERROR")))</f>
        <v>0.08</v>
      </c>
      <c r="AN39" s="93">
        <f>IF(COUNTIF($BQ$4:$BQ$35,Table1[[#This Row],[Full_Name]])=1,$N$96,IF(COUNTIF($BQ$37:$BQ$63,Table1[[#This Row],[Full_Name]])=1,$O$96,IF(COUNTIF($BQ$65:$BQ$93,Table1[[#This Row],[Full_Name]])=1,$P$96,"ERROR")))</f>
        <v>0.125</v>
      </c>
      <c r="AO39" s="93">
        <f>IF(COUNTIF($BQ$4:$BQ$35,Table1[[#This Row],[Full_Name]])=1,$N$97,IF(COUNTIF($BQ$37:$BQ$63,Table1[[#This Row],[Full_Name]])=1,$O$97,IF(COUNTIF($BQ$65:$BQ$93,Table1[[#This Row],[Full_Name]])=1,$P$97,"ERROR")))</f>
        <v>0.125</v>
      </c>
      <c r="AP39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39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39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39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39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39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39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39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39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39" s="93">
        <f>IF(COUNTIF($BP$4:$BP$35,Table1[[#This Row],[Full_Name]])=1,$Q$69,IF(COUNTIF($BP$37:$BP$63,Table1[[#This Row],[Full_Name]])=1,$R$69,IF(COUNTIF($BP$65:$BP$93,Table1[[#This Row],[Full_Name]])=1,$S$69,"ERROR")))</f>
        <v>-0.08</v>
      </c>
      <c r="AZ39" s="93">
        <f>IF(COUNTIF($BP$4:$BP$35,Table1[[#This Row],[Full_Name]])=1,$T$69,IF(COUNTIF($BP$37:$BP$63,Table1[[#This Row],[Full_Name]])=1,$U$69,IF(COUNTIF($BP$65:$BP$93,Table1[[#This Row],[Full_Name]])=1,$V$69,"ERROR")))</f>
        <v>-0.16</v>
      </c>
      <c r="BA39" s="93">
        <f>IF(COUNTIF($BR$4:$BR$35,Table1[[#This Row],[Full_Name]])=1,$N$72,IF(COUNTIF($BR$37:$BR$63,Table1[[#This Row],[Full_Name]])=1,$O$72,IF(COUNTIF($BR$65:$BR$93,Table1[[#This Row],[Full_Name]])=1,$P$72,"ERROR")))</f>
        <v>-0.12</v>
      </c>
      <c r="BB39" s="93">
        <f>IF(COUNTIF($BR$4:$BR$35,Table1[[#This Row],[Full_Name]])=1,$T$72,IF(COUNTIF($BR$37:$BR$63,Table1[[#This Row],[Full_Name]])=1,$U$72,IF(COUNTIF($BR$65:$BR$93,Table1[[#This Row],[Full_Name]])=1,$V$72,"ERROR")))</f>
        <v>0.1</v>
      </c>
      <c r="BC39" s="93">
        <f>IF(COUNTIF($BQ$4:$BQ$35,Table1[[#This Row],[Full_Name]])=1,$N$76,IF(COUNTIF($BQ$37:$BQ$63,Table1[[#This Row],[Full_Name]])=1,$O$76,IF(COUNTIF($BQ$65:$BQ$93,Table1[[#This Row],[Full_Name]])=1,$P$76,"ERROR")))</f>
        <v>0</v>
      </c>
      <c r="BD39" s="93">
        <f>IF(COUNTIF($BQ$4:$BQ$35,Table1[[#This Row],[Full_Name]])=1,$N$77,IF(COUNTIF($BQ$37:$BQ$63,Table1[[#This Row],[Full_Name]])=1,$O$77,IF(COUNTIF($BQ$65:$BQ$93,Table1[[#This Row],[Full_Name]])=1,$P$77,"ERROR")))</f>
        <v>0</v>
      </c>
      <c r="BE39" s="93">
        <f>IF(COUNTIF($BQ$4:$BQ$35,Table1[[#This Row],[Full_Name]])=1,$N$78,IF(COUNTIF($BQ$37:$BQ$63,Table1[[#This Row],[Full_Name]])=1,$O$78,IF(COUNTIF($BQ$65:$BQ$93,Table1[[#This Row],[Full_Name]])=1,$P$78,"ERROR")))</f>
        <v>0.06</v>
      </c>
      <c r="BF39" s="93">
        <f>IF(COUNTIF($BQ$4:$BQ$35,Table1[[#This Row],[Full_Name]])=1,$N$79,IF(COUNTIF($BQ$37:$BQ$63,Table1[[#This Row],[Full_Name]])=1,$O$79,IF(COUNTIF($BQ$65:$BQ$93,Table1[[#This Row],[Full_Name]])=1,$P$79,"ERROR")))</f>
        <v>0.06</v>
      </c>
      <c r="BG39" s="93">
        <f>IF(COUNTIF($BQ$4:$BQ$35,Table1[[#This Row],[Full_Name]])=1,$N$80,IF(COUNTIF($BQ$37:$BQ$63,Table1[[#This Row],[Full_Name]])=1,$O$80,IF(COUNTIF($BQ$65:$BQ$93,Table1[[#This Row],[Full_Name]])=1,$P$80,"ERROR")))</f>
        <v>0.1</v>
      </c>
      <c r="BH39" s="93">
        <f>IF(COUNTIF($BQ$4:$BQ$35,Table1[[#This Row],[Full_Name]])=1,$N$81,IF(COUNTIF($BQ$37:$BQ$63,Table1[[#This Row],[Full_Name]])=1,$O$81,IF(COUNTIF($BQ$65:$BQ$93,Table1[[#This Row],[Full_Name]])=1,$P$81,"ERROR")))</f>
        <v>0.1</v>
      </c>
      <c r="BI39" s="93">
        <f>IF(COUNTIF($BQ$4:$BQ$35,Table1[[#This Row],[Full_Name]])=1,$N$82,IF(COUNTIF($BQ$37:$BQ$63,Table1[[#This Row],[Full_Name]])=1,$O$82,IF(COUNTIF($BQ$65:$BQ$93,Table1[[#This Row],[Full_Name]])=1,$P$82,"ERROR")))</f>
        <v>0.15</v>
      </c>
      <c r="BJ39" s="93">
        <f>IF(COUNTIF($BQ$4:$BQ$35,Table1[[#This Row],[Full_Name]])=1,$N$83,IF(COUNTIF($BQ$37:$BQ$63,Table1[[#This Row],[Full_Name]])=1,$O$83,IF(COUNTIF($BQ$65:$BQ$93,Table1[[#This Row],[Full_Name]])=1,$P$83,"ERROR")))</f>
        <v>0.15</v>
      </c>
      <c r="BK39" s="97">
        <f>IF(COUNTIF($BQ$4:$BQ$35,Table1[[#This Row],[Full_Name]])=1,$N$84,IF(COUNTIF($BQ$37:$BQ$63,Table1[[#This Row],[Full_Name]])=1,$O$84,IF(COUNTIF($BQ$65:$BQ$93,Table1[[#This Row],[Full_Name]])=1,$P$84,"ERROR")))</f>
        <v>0.16</v>
      </c>
      <c r="BL39" s="97">
        <f>IF(COUNTIF($BQ$4:$BQ$35,Table1[[#This Row],[Full_Name]])=1,$N$85,IF(COUNTIF($BQ$37:$BQ$63,Table1[[#This Row],[Full_Name]])=1,$O$85,IF(COUNTIF($BQ$65:$BQ$93,Table1[[#This Row],[Full_Name]])=1,$P$85,"ERROR")))</f>
        <v>0.16</v>
      </c>
      <c r="BM39" s="97">
        <f>IF(COUNTIF($BQ$4:$BQ$35,Table1[[#This Row],[Full_Name]])=1,$N$86,IF(COUNTIF($BQ$37:$BQ$63,Table1[[#This Row],[Full_Name]])=1,$O$86,IF(COUNTIF($BQ$65:$BQ$93,Table1[[#This Row],[Full_Name]])=1,$P$86,"ERROR")))</f>
        <v>0.16</v>
      </c>
      <c r="BN39" s="97">
        <f>IF(COUNTIF($BQ$4:$BQ$35,Table1[[#This Row],[Full_Name]])=1,$N$87,IF(COUNTIF($BQ$37:$BQ$63,Table1[[#This Row],[Full_Name]])=1,$O$87,IF(COUNTIF($BQ$65:$BQ$93,Table1[[#This Row],[Full_Name]])=1,$P$87,"ERROR")))</f>
        <v>0.16</v>
      </c>
      <c r="BP39" s="83" t="s">
        <v>76</v>
      </c>
      <c r="BQ39" s="75" t="s">
        <v>82</v>
      </c>
      <c r="BR39" s="90" t="s">
        <v>82</v>
      </c>
    </row>
    <row r="40" spans="1:70" ht="15" customHeight="1" x14ac:dyDescent="0.3">
      <c r="A40" s="21"/>
      <c r="B40" s="46" t="s">
        <v>112</v>
      </c>
      <c r="C40" s="47" t="s">
        <v>113</v>
      </c>
      <c r="D40" s="47"/>
      <c r="E40" s="48"/>
      <c r="F40" s="250"/>
      <c r="G40" s="76" t="str">
        <f>G41</f>
        <v>E</v>
      </c>
      <c r="H40" s="73">
        <v>2</v>
      </c>
      <c r="I40" s="77">
        <f t="shared" si="0"/>
        <v>1.7639290048739378</v>
      </c>
      <c r="J40" s="78">
        <v>11.022445762781949</v>
      </c>
      <c r="K40" s="79">
        <f t="shared" si="1"/>
        <v>1.022445762781949</v>
      </c>
      <c r="L40" s="136" t="s">
        <v>7</v>
      </c>
      <c r="M40" s="134"/>
      <c r="N40" s="138">
        <f>AVERAGE(K22:K30)</f>
        <v>4.2302264969322021</v>
      </c>
      <c r="Z40" s="75" t="s">
        <v>35</v>
      </c>
      <c r="AA40" s="75">
        <v>8</v>
      </c>
      <c r="AB40" s="75" t="str">
        <f>_xlfn.TEXTJOIN(,TRUE,Table1[[#This Row],[Nombre]],Table1[[#This Row],[Ruedas]])</f>
        <v>UFOInverse8</v>
      </c>
      <c r="AC40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4</v>
      </c>
      <c r="AD40" s="75" t="str" cm="1">
        <f t="array" ref="AD40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40" s="75" cm="1">
        <f t="array" ref="AE40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15</v>
      </c>
      <c r="AF40" s="75" cm="1">
        <f t="array" ref="AF40">ROUND(INDEX($J$2:$J$41,SUMPRODUCT(($B$2:$E$41=Table1[[#This Row],[Full_Name]])*((ROW($J$2:$J$41)-1)))),2)</f>
        <v>61.97</v>
      </c>
      <c r="AG40" s="92">
        <f>IF(COUNTIF($BQ$4:$BQ$35,Table1[[#This Row],[Full_Name]])=1,$N$74,IF(COUNTIF($BQ$37:$BQ$63,Table1[[#This Row],[Full_Name]])=1,$O$74,IF(COUNTIF($BQ$65:$BQ$93,Table1[[#This Row],[Full_Name]])=1,$P$74,"ERROR")))</f>
        <v>-0.4</v>
      </c>
      <c r="AH40" s="93">
        <f>IF(COUNTIF($BQ$4:$BQ$35,Table1[[#This Row],[Full_Name]])=1,$N$75,IF(COUNTIF($BQ$37:$BQ$63,Table1[[#This Row],[Full_Name]])=1,$O$75,IF(COUNTIF($BQ$65:$BQ$93,Table1[[#This Row],[Full_Name]])=1,$P$75,"ERROR")))</f>
        <v>-0.2</v>
      </c>
      <c r="AI40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40" s="93">
        <f>IF(COUNTIF($BQ$4:$BQ$35,Table1[[#This Row],[Full_Name]])=1,$N$92,IF(COUNTIF($BQ$37:$BQ$63,Table1[[#This Row],[Full_Name]])=1,$O$92,IF(COUNTIF($BQ$65:$BQ$93,Table1[[#This Row],[Full_Name]])=1,$P$92,"ERROR")))</f>
        <v>0</v>
      </c>
      <c r="AK40" s="93">
        <f>IF(COUNTIF($BQ$4:$BQ$35,Table1[[#This Row],[Full_Name]])=1,$N$93,IF(COUNTIF($BQ$37:$BQ$63,Table1[[#This Row],[Full_Name]])=1,$O$93,IF(COUNTIF($BQ$65:$BQ$93,Table1[[#This Row],[Full_Name]])=1,$P$93,"ERROR")))</f>
        <v>0.04</v>
      </c>
      <c r="AL40" s="93">
        <f>IF(COUNTIF($BQ$4:$BQ$35,Table1[[#This Row],[Full_Name]])=1,$N$94,IF(COUNTIF($BQ$37:$BQ$63,Table1[[#This Row],[Full_Name]])=1,$O$94,IF(COUNTIF($BQ$65:$BQ$93,Table1[[#This Row],[Full_Name]])=1,$P$94,"ERROR")))</f>
        <v>0.08</v>
      </c>
      <c r="AM40" s="93">
        <f>IF(COUNTIF($BQ$4:$BQ$35,Table1[[#This Row],[Full_Name]])=1,$N$95,IF(COUNTIF($BQ$37:$BQ$63,Table1[[#This Row],[Full_Name]])=1,$O$95,IF(COUNTIF($BQ$65:$BQ$93,Table1[[#This Row],[Full_Name]])=1,$P$95,"ERROR")))</f>
        <v>0.08</v>
      </c>
      <c r="AN40" s="93">
        <f>IF(COUNTIF($BQ$4:$BQ$35,Table1[[#This Row],[Full_Name]])=1,$N$96,IF(COUNTIF($BQ$37:$BQ$63,Table1[[#This Row],[Full_Name]])=1,$O$96,IF(COUNTIF($BQ$65:$BQ$93,Table1[[#This Row],[Full_Name]])=1,$P$96,"ERROR")))</f>
        <v>0.125</v>
      </c>
      <c r="AO40" s="93">
        <f>IF(COUNTIF($BQ$4:$BQ$35,Table1[[#This Row],[Full_Name]])=1,$N$97,IF(COUNTIF($BQ$37:$BQ$63,Table1[[#This Row],[Full_Name]])=1,$O$97,IF(COUNTIF($BQ$65:$BQ$93,Table1[[#This Row],[Full_Name]])=1,$P$97,"ERROR")))</f>
        <v>0.125</v>
      </c>
      <c r="AP40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40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40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40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40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40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40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40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40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40" s="93">
        <f>IF(COUNTIF($BP$4:$BP$35,Table1[[#This Row],[Full_Name]])=1,$Q$69,IF(COUNTIF($BP$37:$BP$63,Table1[[#This Row],[Full_Name]])=1,$R$69,IF(COUNTIF($BP$65:$BP$93,Table1[[#This Row],[Full_Name]])=1,$S$69,"ERROR")))</f>
        <v>-0.08</v>
      </c>
      <c r="AZ40" s="93">
        <f>IF(COUNTIF($BP$4:$BP$35,Table1[[#This Row],[Full_Name]])=1,$T$69,IF(COUNTIF($BP$37:$BP$63,Table1[[#This Row],[Full_Name]])=1,$U$69,IF(COUNTIF($BP$65:$BP$93,Table1[[#This Row],[Full_Name]])=1,$V$69,"ERROR")))</f>
        <v>-0.16</v>
      </c>
      <c r="BA40" s="93">
        <f>IF(COUNTIF($BR$4:$BR$35,Table1[[#This Row],[Full_Name]])=1,$N$72,IF(COUNTIF($BR$37:$BR$63,Table1[[#This Row],[Full_Name]])=1,$O$72,IF(COUNTIF($BR$65:$BR$93,Table1[[#This Row],[Full_Name]])=1,$P$72,"ERROR")))</f>
        <v>-0.12</v>
      </c>
      <c r="BB40" s="93">
        <f>IF(COUNTIF($BR$4:$BR$35,Table1[[#This Row],[Full_Name]])=1,$T$72,IF(COUNTIF($BR$37:$BR$63,Table1[[#This Row],[Full_Name]])=1,$U$72,IF(COUNTIF($BR$65:$BR$93,Table1[[#This Row],[Full_Name]])=1,$V$72,"ERROR")))</f>
        <v>0.1</v>
      </c>
      <c r="BC40" s="93">
        <f>IF(COUNTIF($BQ$4:$BQ$35,Table1[[#This Row],[Full_Name]])=1,$N$76,IF(COUNTIF($BQ$37:$BQ$63,Table1[[#This Row],[Full_Name]])=1,$O$76,IF(COUNTIF($BQ$65:$BQ$93,Table1[[#This Row],[Full_Name]])=1,$P$76,"ERROR")))</f>
        <v>0</v>
      </c>
      <c r="BD40" s="93">
        <f>IF(COUNTIF($BQ$4:$BQ$35,Table1[[#This Row],[Full_Name]])=1,$N$77,IF(COUNTIF($BQ$37:$BQ$63,Table1[[#This Row],[Full_Name]])=1,$O$77,IF(COUNTIF($BQ$65:$BQ$93,Table1[[#This Row],[Full_Name]])=1,$P$77,"ERROR")))</f>
        <v>0</v>
      </c>
      <c r="BE40" s="93">
        <f>IF(COUNTIF($BQ$4:$BQ$35,Table1[[#This Row],[Full_Name]])=1,$N$78,IF(COUNTIF($BQ$37:$BQ$63,Table1[[#This Row],[Full_Name]])=1,$O$78,IF(COUNTIF($BQ$65:$BQ$93,Table1[[#This Row],[Full_Name]])=1,$P$78,"ERROR")))</f>
        <v>0.06</v>
      </c>
      <c r="BF40" s="93">
        <f>IF(COUNTIF($BQ$4:$BQ$35,Table1[[#This Row],[Full_Name]])=1,$N$79,IF(COUNTIF($BQ$37:$BQ$63,Table1[[#This Row],[Full_Name]])=1,$O$79,IF(COUNTIF($BQ$65:$BQ$93,Table1[[#This Row],[Full_Name]])=1,$P$79,"ERROR")))</f>
        <v>0.06</v>
      </c>
      <c r="BG40" s="93">
        <f>IF(COUNTIF($BQ$4:$BQ$35,Table1[[#This Row],[Full_Name]])=1,$N$80,IF(COUNTIF($BQ$37:$BQ$63,Table1[[#This Row],[Full_Name]])=1,$O$80,IF(COUNTIF($BQ$65:$BQ$93,Table1[[#This Row],[Full_Name]])=1,$P$80,"ERROR")))</f>
        <v>0.1</v>
      </c>
      <c r="BH40" s="93">
        <f>IF(COUNTIF($BQ$4:$BQ$35,Table1[[#This Row],[Full_Name]])=1,$N$81,IF(COUNTIF($BQ$37:$BQ$63,Table1[[#This Row],[Full_Name]])=1,$O$81,IF(COUNTIF($BQ$65:$BQ$93,Table1[[#This Row],[Full_Name]])=1,$P$81,"ERROR")))</f>
        <v>0.1</v>
      </c>
      <c r="BI40" s="93">
        <f>IF(COUNTIF($BQ$4:$BQ$35,Table1[[#This Row],[Full_Name]])=1,$N$82,IF(COUNTIF($BQ$37:$BQ$63,Table1[[#This Row],[Full_Name]])=1,$O$82,IF(COUNTIF($BQ$65:$BQ$93,Table1[[#This Row],[Full_Name]])=1,$P$82,"ERROR")))</f>
        <v>0.15</v>
      </c>
      <c r="BJ40" s="93">
        <f>IF(COUNTIF($BQ$4:$BQ$35,Table1[[#This Row],[Full_Name]])=1,$N$83,IF(COUNTIF($BQ$37:$BQ$63,Table1[[#This Row],[Full_Name]])=1,$O$83,IF(COUNTIF($BQ$65:$BQ$93,Table1[[#This Row],[Full_Name]])=1,$P$83,"ERROR")))</f>
        <v>0.15</v>
      </c>
      <c r="BK40" s="97">
        <f>IF(COUNTIF($BQ$4:$BQ$35,Table1[[#This Row],[Full_Name]])=1,$N$84,IF(COUNTIF($BQ$37:$BQ$63,Table1[[#This Row],[Full_Name]])=1,$O$84,IF(COUNTIF($BQ$65:$BQ$93,Table1[[#This Row],[Full_Name]])=1,$P$84,"ERROR")))</f>
        <v>0.16</v>
      </c>
      <c r="BL40" s="97">
        <f>IF(COUNTIF($BQ$4:$BQ$35,Table1[[#This Row],[Full_Name]])=1,$N$85,IF(COUNTIF($BQ$37:$BQ$63,Table1[[#This Row],[Full_Name]])=1,$O$85,IF(COUNTIF($BQ$65:$BQ$93,Table1[[#This Row],[Full_Name]])=1,$P$85,"ERROR")))</f>
        <v>0.16</v>
      </c>
      <c r="BM40" s="97">
        <f>IF(COUNTIF($BQ$4:$BQ$35,Table1[[#This Row],[Full_Name]])=1,$N$86,IF(COUNTIF($BQ$37:$BQ$63,Table1[[#This Row],[Full_Name]])=1,$O$86,IF(COUNTIF($BQ$65:$BQ$93,Table1[[#This Row],[Full_Name]])=1,$P$86,"ERROR")))</f>
        <v>0.16</v>
      </c>
      <c r="BN40" s="97">
        <f>IF(COUNTIF($BQ$4:$BQ$35,Table1[[#This Row],[Full_Name]])=1,$N$87,IF(COUNTIF($BQ$37:$BQ$63,Table1[[#This Row],[Full_Name]])=1,$O$87,IF(COUNTIF($BQ$65:$BQ$93,Table1[[#This Row],[Full_Name]])=1,$P$87,"ERROR")))</f>
        <v>0.16</v>
      </c>
      <c r="BP40" s="83" t="s">
        <v>77</v>
      </c>
      <c r="BQ40" s="1" t="s">
        <v>55</v>
      </c>
      <c r="BR40" s="84" t="s">
        <v>56</v>
      </c>
    </row>
    <row r="41" spans="1:70" ht="15" customHeight="1" thickBot="1" x14ac:dyDescent="0.35">
      <c r="A41" s="21"/>
      <c r="B41" s="49" t="s">
        <v>104</v>
      </c>
      <c r="C41" s="50" t="s">
        <v>105</v>
      </c>
      <c r="D41" s="50"/>
      <c r="E41" s="51"/>
      <c r="F41" s="251"/>
      <c r="G41" s="76" t="str">
        <f>F32</f>
        <v>E</v>
      </c>
      <c r="H41" s="73">
        <v>1</v>
      </c>
      <c r="I41" s="77">
        <f t="shared" si="0"/>
        <v>1.7639290048739378</v>
      </c>
      <c r="J41" s="78">
        <v>10</v>
      </c>
      <c r="K41" s="79"/>
      <c r="L41" s="139" t="s">
        <v>8</v>
      </c>
      <c r="M41" s="140"/>
      <c r="N41" s="141">
        <f>AVERAGE(K32:K40)</f>
        <v>1.7639290048739378</v>
      </c>
      <c r="X41" s="73"/>
      <c r="Y41" s="73"/>
      <c r="Z41" s="75" t="s">
        <v>36</v>
      </c>
      <c r="AA41" s="75">
        <v>8</v>
      </c>
      <c r="AB41" s="75" t="str">
        <f>_xlfn.TEXTJOIN(,TRUE,Table1[[#This Row],[Nombre]],Table1[[#This Row],[Ruedas]])</f>
        <v>UFOInverseBack8</v>
      </c>
      <c r="AC41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4</v>
      </c>
      <c r="AD41" s="75" t="str" cm="1">
        <f t="array" ref="AD41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C</v>
      </c>
      <c r="AE41" s="75" cm="1">
        <f t="array" ref="AE41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23</v>
      </c>
      <c r="AF41" s="75" cm="1">
        <f t="array" ref="AF41">ROUND(INDEX($J$2:$J$41,SUMPRODUCT(($B$2:$E$41=Table1[[#This Row],[Full_Name]])*((ROW($J$2:$J$41)-1)))),2)</f>
        <v>121.21</v>
      </c>
      <c r="AG41" s="92">
        <f>IF(COUNTIF($BQ$4:$BQ$35,Table1[[#This Row],[Full_Name]])=1,$N$74,IF(COUNTIF($BQ$37:$BQ$63,Table1[[#This Row],[Full_Name]])=1,$O$74,IF(COUNTIF($BQ$65:$BQ$93,Table1[[#This Row],[Full_Name]])=1,$P$74,"ERROR")))</f>
        <v>-0.4</v>
      </c>
      <c r="AH41" s="93">
        <f>IF(COUNTIF($BQ$4:$BQ$35,Table1[[#This Row],[Full_Name]])=1,$N$75,IF(COUNTIF($BQ$37:$BQ$63,Table1[[#This Row],[Full_Name]])=1,$O$75,IF(COUNTIF($BQ$65:$BQ$93,Table1[[#This Row],[Full_Name]])=1,$P$75,"ERROR")))</f>
        <v>-0.2</v>
      </c>
      <c r="AI41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41" s="93">
        <f>IF(COUNTIF($BQ$4:$BQ$35,Table1[[#This Row],[Full_Name]])=1,$N$92,IF(COUNTIF($BQ$37:$BQ$63,Table1[[#This Row],[Full_Name]])=1,$O$92,IF(COUNTIF($BQ$65:$BQ$93,Table1[[#This Row],[Full_Name]])=1,$P$92,"ERROR")))</f>
        <v>0</v>
      </c>
      <c r="AK41" s="93">
        <f>IF(COUNTIF($BQ$4:$BQ$35,Table1[[#This Row],[Full_Name]])=1,$N$93,IF(COUNTIF($BQ$37:$BQ$63,Table1[[#This Row],[Full_Name]])=1,$O$93,IF(COUNTIF($BQ$65:$BQ$93,Table1[[#This Row],[Full_Name]])=1,$P$93,"ERROR")))</f>
        <v>0.04</v>
      </c>
      <c r="AL41" s="93">
        <f>IF(COUNTIF($BQ$4:$BQ$35,Table1[[#This Row],[Full_Name]])=1,$N$94,IF(COUNTIF($BQ$37:$BQ$63,Table1[[#This Row],[Full_Name]])=1,$O$94,IF(COUNTIF($BQ$65:$BQ$93,Table1[[#This Row],[Full_Name]])=1,$P$94,"ERROR")))</f>
        <v>0.08</v>
      </c>
      <c r="AM41" s="93">
        <f>IF(COUNTIF($BQ$4:$BQ$35,Table1[[#This Row],[Full_Name]])=1,$N$95,IF(COUNTIF($BQ$37:$BQ$63,Table1[[#This Row],[Full_Name]])=1,$O$95,IF(COUNTIF($BQ$65:$BQ$93,Table1[[#This Row],[Full_Name]])=1,$P$95,"ERROR")))</f>
        <v>0.08</v>
      </c>
      <c r="AN41" s="93">
        <f>IF(COUNTIF($BQ$4:$BQ$35,Table1[[#This Row],[Full_Name]])=1,$N$96,IF(COUNTIF($BQ$37:$BQ$63,Table1[[#This Row],[Full_Name]])=1,$O$96,IF(COUNTIF($BQ$65:$BQ$93,Table1[[#This Row],[Full_Name]])=1,$P$96,"ERROR")))</f>
        <v>0.125</v>
      </c>
      <c r="AO41" s="93">
        <f>IF(COUNTIF($BQ$4:$BQ$35,Table1[[#This Row],[Full_Name]])=1,$N$97,IF(COUNTIF($BQ$37:$BQ$63,Table1[[#This Row],[Full_Name]])=1,$O$97,IF(COUNTIF($BQ$65:$BQ$93,Table1[[#This Row],[Full_Name]])=1,$P$97,"ERROR")))</f>
        <v>0.125</v>
      </c>
      <c r="AP41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41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41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41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41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41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41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41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41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41" s="93">
        <f>IF(COUNTIF($BP$4:$BP$35,Table1[[#This Row],[Full_Name]])=1,$Q$69,IF(COUNTIF($BP$37:$BP$63,Table1[[#This Row],[Full_Name]])=1,$R$69,IF(COUNTIF($BP$65:$BP$93,Table1[[#This Row],[Full_Name]])=1,$S$69,"ERROR")))</f>
        <v>-0.08</v>
      </c>
      <c r="AZ41" s="93">
        <f>IF(COUNTIF($BP$4:$BP$35,Table1[[#This Row],[Full_Name]])=1,$T$69,IF(COUNTIF($BP$37:$BP$63,Table1[[#This Row],[Full_Name]])=1,$U$69,IF(COUNTIF($BP$65:$BP$93,Table1[[#This Row],[Full_Name]])=1,$V$69,"ERROR")))</f>
        <v>-0.16</v>
      </c>
      <c r="BA41" s="93">
        <f>IF(COUNTIF($BR$4:$BR$35,Table1[[#This Row],[Full_Name]])=1,$N$72,IF(COUNTIF($BR$37:$BR$63,Table1[[#This Row],[Full_Name]])=1,$O$72,IF(COUNTIF($BR$65:$BR$93,Table1[[#This Row],[Full_Name]])=1,$P$72,"ERROR")))</f>
        <v>-0.12</v>
      </c>
      <c r="BB41" s="93">
        <f>IF(COUNTIF($BR$4:$BR$35,Table1[[#This Row],[Full_Name]])=1,$T$72,IF(COUNTIF($BR$37:$BR$63,Table1[[#This Row],[Full_Name]])=1,$U$72,IF(COUNTIF($BR$65:$BR$93,Table1[[#This Row],[Full_Name]])=1,$V$72,"ERROR")))</f>
        <v>0.1</v>
      </c>
      <c r="BC41" s="93">
        <f>IF(COUNTIF($BQ$4:$BQ$35,Table1[[#This Row],[Full_Name]])=1,$N$76,IF(COUNTIF($BQ$37:$BQ$63,Table1[[#This Row],[Full_Name]])=1,$O$76,IF(COUNTIF($BQ$65:$BQ$93,Table1[[#This Row],[Full_Name]])=1,$P$76,"ERROR")))</f>
        <v>0</v>
      </c>
      <c r="BD41" s="93">
        <f>IF(COUNTIF($BQ$4:$BQ$35,Table1[[#This Row],[Full_Name]])=1,$N$77,IF(COUNTIF($BQ$37:$BQ$63,Table1[[#This Row],[Full_Name]])=1,$O$77,IF(COUNTIF($BQ$65:$BQ$93,Table1[[#This Row],[Full_Name]])=1,$P$77,"ERROR")))</f>
        <v>0</v>
      </c>
      <c r="BE41" s="93">
        <f>IF(COUNTIF($BQ$4:$BQ$35,Table1[[#This Row],[Full_Name]])=1,$N$78,IF(COUNTIF($BQ$37:$BQ$63,Table1[[#This Row],[Full_Name]])=1,$O$78,IF(COUNTIF($BQ$65:$BQ$93,Table1[[#This Row],[Full_Name]])=1,$P$78,"ERROR")))</f>
        <v>0.06</v>
      </c>
      <c r="BF41" s="93">
        <f>IF(COUNTIF($BQ$4:$BQ$35,Table1[[#This Row],[Full_Name]])=1,$N$79,IF(COUNTIF($BQ$37:$BQ$63,Table1[[#This Row],[Full_Name]])=1,$O$79,IF(COUNTIF($BQ$65:$BQ$93,Table1[[#This Row],[Full_Name]])=1,$P$79,"ERROR")))</f>
        <v>0.06</v>
      </c>
      <c r="BG41" s="93">
        <f>IF(COUNTIF($BQ$4:$BQ$35,Table1[[#This Row],[Full_Name]])=1,$N$80,IF(COUNTIF($BQ$37:$BQ$63,Table1[[#This Row],[Full_Name]])=1,$O$80,IF(COUNTIF($BQ$65:$BQ$93,Table1[[#This Row],[Full_Name]])=1,$P$80,"ERROR")))</f>
        <v>0.1</v>
      </c>
      <c r="BH41" s="93">
        <f>IF(COUNTIF($BQ$4:$BQ$35,Table1[[#This Row],[Full_Name]])=1,$N$81,IF(COUNTIF($BQ$37:$BQ$63,Table1[[#This Row],[Full_Name]])=1,$O$81,IF(COUNTIF($BQ$65:$BQ$93,Table1[[#This Row],[Full_Name]])=1,$P$81,"ERROR")))</f>
        <v>0.1</v>
      </c>
      <c r="BI41" s="93">
        <f>IF(COUNTIF($BQ$4:$BQ$35,Table1[[#This Row],[Full_Name]])=1,$N$82,IF(COUNTIF($BQ$37:$BQ$63,Table1[[#This Row],[Full_Name]])=1,$O$82,IF(COUNTIF($BQ$65:$BQ$93,Table1[[#This Row],[Full_Name]])=1,$P$82,"ERROR")))</f>
        <v>0.15</v>
      </c>
      <c r="BJ41" s="93">
        <f>IF(COUNTIF($BQ$4:$BQ$35,Table1[[#This Row],[Full_Name]])=1,$N$83,IF(COUNTIF($BQ$37:$BQ$63,Table1[[#This Row],[Full_Name]])=1,$O$83,IF(COUNTIF($BQ$65:$BQ$93,Table1[[#This Row],[Full_Name]])=1,$P$83,"ERROR")))</f>
        <v>0.15</v>
      </c>
      <c r="BK41" s="97">
        <f>IF(COUNTIF($BQ$4:$BQ$35,Table1[[#This Row],[Full_Name]])=1,$N$84,IF(COUNTIF($BQ$37:$BQ$63,Table1[[#This Row],[Full_Name]])=1,$O$84,IF(COUNTIF($BQ$65:$BQ$93,Table1[[#This Row],[Full_Name]])=1,$P$84,"ERROR")))</f>
        <v>0.16</v>
      </c>
      <c r="BL41" s="97">
        <f>IF(COUNTIF($BQ$4:$BQ$35,Table1[[#This Row],[Full_Name]])=1,$N$85,IF(COUNTIF($BQ$37:$BQ$63,Table1[[#This Row],[Full_Name]])=1,$O$85,IF(COUNTIF($BQ$65:$BQ$93,Table1[[#This Row],[Full_Name]])=1,$P$85,"ERROR")))</f>
        <v>0.16</v>
      </c>
      <c r="BM41" s="97">
        <f>IF(COUNTIF($BQ$4:$BQ$35,Table1[[#This Row],[Full_Name]])=1,$N$86,IF(COUNTIF($BQ$37:$BQ$63,Table1[[#This Row],[Full_Name]])=1,$O$86,IF(COUNTIF($BQ$65:$BQ$93,Table1[[#This Row],[Full_Name]])=1,$P$86,"ERROR")))</f>
        <v>0.16</v>
      </c>
      <c r="BN41" s="97">
        <f>IF(COUNTIF($BQ$4:$BQ$35,Table1[[#This Row],[Full_Name]])=1,$N$87,IF(COUNTIF($BQ$37:$BQ$63,Table1[[#This Row],[Full_Name]])=1,$O$87,IF(COUNTIF($BQ$65:$BQ$93,Table1[[#This Row],[Full_Name]])=1,$P$87,"ERROR")))</f>
        <v>0.16</v>
      </c>
      <c r="BP41" s="91"/>
      <c r="BQ41" s="75" t="s">
        <v>52</v>
      </c>
      <c r="BR41" s="90" t="s">
        <v>57</v>
      </c>
    </row>
    <row r="42" spans="1:70" ht="15" customHeight="1" thickBot="1" x14ac:dyDescent="0.35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9"/>
      <c r="N42" s="142">
        <v>0.6</v>
      </c>
      <c r="O42" s="1"/>
      <c r="P42" s="1"/>
      <c r="Q42" s="73"/>
      <c r="R42" s="1"/>
      <c r="T42" s="205"/>
      <c r="X42" s="73"/>
      <c r="Y42" s="73"/>
      <c r="Z42" s="75" t="s">
        <v>32</v>
      </c>
      <c r="AA42" s="75">
        <v>8</v>
      </c>
      <c r="AB42" s="75" t="str">
        <f>_xlfn.TEXTJOIN(,TRUE,Table1[[#This Row],[Nombre]],Table1[[#This Row],[Ruedas]])</f>
        <v>CuñaFrente8</v>
      </c>
      <c r="AC42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4</v>
      </c>
      <c r="AD42" s="75" t="str" cm="1">
        <f t="array" ref="AD42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42" s="75" cm="1">
        <f t="array" ref="AE42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19</v>
      </c>
      <c r="AF42" s="75" cm="1">
        <f t="array" ref="AF42">ROUND(INDEX($J$2:$J$41,SUMPRODUCT(($B$2:$E$41=Table1[[#This Row],[Full_Name]])*((ROW($J$2:$J$41)-1)))),2)</f>
        <v>72.69</v>
      </c>
      <c r="AG42" s="92">
        <f>IF(COUNTIF($BQ$4:$BQ$35,Table1[[#This Row],[Full_Name]])=1,$N$74,IF(COUNTIF($BQ$37:$BQ$63,Table1[[#This Row],[Full_Name]])=1,$O$74,IF(COUNTIF($BQ$65:$BQ$93,Table1[[#This Row],[Full_Name]])=1,$P$74,"ERROR")))</f>
        <v>-0.4</v>
      </c>
      <c r="AH42" s="93">
        <f>IF(COUNTIF($BQ$4:$BQ$35,Table1[[#This Row],[Full_Name]])=1,$N$75,IF(COUNTIF($BQ$37:$BQ$63,Table1[[#This Row],[Full_Name]])=1,$O$75,IF(COUNTIF($BQ$65:$BQ$93,Table1[[#This Row],[Full_Name]])=1,$P$75,"ERROR")))</f>
        <v>-0.2</v>
      </c>
      <c r="AI42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42" s="93">
        <f>IF(COUNTIF($BQ$4:$BQ$35,Table1[[#This Row],[Full_Name]])=1,$N$92,IF(COUNTIF($BQ$37:$BQ$63,Table1[[#This Row],[Full_Name]])=1,$O$92,IF(COUNTIF($BQ$65:$BQ$93,Table1[[#This Row],[Full_Name]])=1,$P$92,"ERROR")))</f>
        <v>0</v>
      </c>
      <c r="AK42" s="93">
        <f>IF(COUNTIF($BQ$4:$BQ$35,Table1[[#This Row],[Full_Name]])=1,$N$93,IF(COUNTIF($BQ$37:$BQ$63,Table1[[#This Row],[Full_Name]])=1,$O$93,IF(COUNTIF($BQ$65:$BQ$93,Table1[[#This Row],[Full_Name]])=1,$P$93,"ERROR")))</f>
        <v>0.04</v>
      </c>
      <c r="AL42" s="93">
        <f>IF(COUNTIF($BQ$4:$BQ$35,Table1[[#This Row],[Full_Name]])=1,$N$94,IF(COUNTIF($BQ$37:$BQ$63,Table1[[#This Row],[Full_Name]])=1,$O$94,IF(COUNTIF($BQ$65:$BQ$93,Table1[[#This Row],[Full_Name]])=1,$P$94,"ERROR")))</f>
        <v>0.08</v>
      </c>
      <c r="AM42" s="93">
        <f>IF(COUNTIF($BQ$4:$BQ$35,Table1[[#This Row],[Full_Name]])=1,$N$95,IF(COUNTIF($BQ$37:$BQ$63,Table1[[#This Row],[Full_Name]])=1,$O$95,IF(COUNTIF($BQ$65:$BQ$93,Table1[[#This Row],[Full_Name]])=1,$P$95,"ERROR")))</f>
        <v>0.08</v>
      </c>
      <c r="AN42" s="93">
        <f>IF(COUNTIF($BQ$4:$BQ$35,Table1[[#This Row],[Full_Name]])=1,$N$96,IF(COUNTIF($BQ$37:$BQ$63,Table1[[#This Row],[Full_Name]])=1,$O$96,IF(COUNTIF($BQ$65:$BQ$93,Table1[[#This Row],[Full_Name]])=1,$P$96,"ERROR")))</f>
        <v>0.125</v>
      </c>
      <c r="AO42" s="93">
        <f>IF(COUNTIF($BQ$4:$BQ$35,Table1[[#This Row],[Full_Name]])=1,$N$97,IF(COUNTIF($BQ$37:$BQ$63,Table1[[#This Row],[Full_Name]])=1,$O$97,IF(COUNTIF($BQ$65:$BQ$93,Table1[[#This Row],[Full_Name]])=1,$P$97,"ERROR")))</f>
        <v>0.125</v>
      </c>
      <c r="AP42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42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42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42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42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42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42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42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42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42" s="93">
        <f>IF(COUNTIF($BP$4:$BP$35,Table1[[#This Row],[Full_Name]])=1,$Q$69,IF(COUNTIF($BP$37:$BP$63,Table1[[#This Row],[Full_Name]])=1,$R$69,IF(COUNTIF($BP$65:$BP$93,Table1[[#This Row],[Full_Name]])=1,$S$69,"ERROR")))</f>
        <v>-0.08</v>
      </c>
      <c r="AZ42" s="93">
        <f>IF(COUNTIF($BP$4:$BP$35,Table1[[#This Row],[Full_Name]])=1,$T$69,IF(COUNTIF($BP$37:$BP$63,Table1[[#This Row],[Full_Name]])=1,$U$69,IF(COUNTIF($BP$65:$BP$93,Table1[[#This Row],[Full_Name]])=1,$V$69,"ERROR")))</f>
        <v>-0.16</v>
      </c>
      <c r="BA42" s="93">
        <f>IF(COUNTIF($BR$4:$BR$35,Table1[[#This Row],[Full_Name]])=1,$N$72,IF(COUNTIF($BR$37:$BR$63,Table1[[#This Row],[Full_Name]])=1,$O$72,IF(COUNTIF($BR$65:$BR$93,Table1[[#This Row],[Full_Name]])=1,$P$72,"ERROR")))</f>
        <v>-0.12</v>
      </c>
      <c r="BB42" s="93">
        <f>IF(COUNTIF($BR$4:$BR$35,Table1[[#This Row],[Full_Name]])=1,$T$72,IF(COUNTIF($BR$37:$BR$63,Table1[[#This Row],[Full_Name]])=1,$U$72,IF(COUNTIF($BR$65:$BR$93,Table1[[#This Row],[Full_Name]])=1,$V$72,"ERROR")))</f>
        <v>0.1</v>
      </c>
      <c r="BC42" s="93">
        <f>IF(COUNTIF($BQ$4:$BQ$35,Table1[[#This Row],[Full_Name]])=1,$N$76,IF(COUNTIF($BQ$37:$BQ$63,Table1[[#This Row],[Full_Name]])=1,$O$76,IF(COUNTIF($BQ$65:$BQ$93,Table1[[#This Row],[Full_Name]])=1,$P$76,"ERROR")))</f>
        <v>0</v>
      </c>
      <c r="BD42" s="93">
        <f>IF(COUNTIF($BQ$4:$BQ$35,Table1[[#This Row],[Full_Name]])=1,$N$77,IF(COUNTIF($BQ$37:$BQ$63,Table1[[#This Row],[Full_Name]])=1,$O$77,IF(COUNTIF($BQ$65:$BQ$93,Table1[[#This Row],[Full_Name]])=1,$P$77,"ERROR")))</f>
        <v>0</v>
      </c>
      <c r="BE42" s="93">
        <f>IF(COUNTIF($BQ$4:$BQ$35,Table1[[#This Row],[Full_Name]])=1,$N$78,IF(COUNTIF($BQ$37:$BQ$63,Table1[[#This Row],[Full_Name]])=1,$O$78,IF(COUNTIF($BQ$65:$BQ$93,Table1[[#This Row],[Full_Name]])=1,$P$78,"ERROR")))</f>
        <v>0.06</v>
      </c>
      <c r="BF42" s="93">
        <f>IF(COUNTIF($BQ$4:$BQ$35,Table1[[#This Row],[Full_Name]])=1,$N$79,IF(COUNTIF($BQ$37:$BQ$63,Table1[[#This Row],[Full_Name]])=1,$O$79,IF(COUNTIF($BQ$65:$BQ$93,Table1[[#This Row],[Full_Name]])=1,$P$79,"ERROR")))</f>
        <v>0.06</v>
      </c>
      <c r="BG42" s="93">
        <f>IF(COUNTIF($BQ$4:$BQ$35,Table1[[#This Row],[Full_Name]])=1,$N$80,IF(COUNTIF($BQ$37:$BQ$63,Table1[[#This Row],[Full_Name]])=1,$O$80,IF(COUNTIF($BQ$65:$BQ$93,Table1[[#This Row],[Full_Name]])=1,$P$80,"ERROR")))</f>
        <v>0.1</v>
      </c>
      <c r="BH42" s="93">
        <f>IF(COUNTIF($BQ$4:$BQ$35,Table1[[#This Row],[Full_Name]])=1,$N$81,IF(COUNTIF($BQ$37:$BQ$63,Table1[[#This Row],[Full_Name]])=1,$O$81,IF(COUNTIF($BQ$65:$BQ$93,Table1[[#This Row],[Full_Name]])=1,$P$81,"ERROR")))</f>
        <v>0.1</v>
      </c>
      <c r="BI42" s="93">
        <f>IF(COUNTIF($BQ$4:$BQ$35,Table1[[#This Row],[Full_Name]])=1,$N$82,IF(COUNTIF($BQ$37:$BQ$63,Table1[[#This Row],[Full_Name]])=1,$O$82,IF(COUNTIF($BQ$65:$BQ$93,Table1[[#This Row],[Full_Name]])=1,$P$82,"ERROR")))</f>
        <v>0.15</v>
      </c>
      <c r="BJ42" s="93">
        <f>IF(COUNTIF($BQ$4:$BQ$35,Table1[[#This Row],[Full_Name]])=1,$N$83,IF(COUNTIF($BQ$37:$BQ$63,Table1[[#This Row],[Full_Name]])=1,$O$83,IF(COUNTIF($BQ$65:$BQ$93,Table1[[#This Row],[Full_Name]])=1,$P$83,"ERROR")))</f>
        <v>0.15</v>
      </c>
      <c r="BK42" s="97">
        <f>IF(COUNTIF($BQ$4:$BQ$35,Table1[[#This Row],[Full_Name]])=1,$N$84,IF(COUNTIF($BQ$37:$BQ$63,Table1[[#This Row],[Full_Name]])=1,$O$84,IF(COUNTIF($BQ$65:$BQ$93,Table1[[#This Row],[Full_Name]])=1,$P$84,"ERROR")))</f>
        <v>0.16</v>
      </c>
      <c r="BL42" s="97">
        <f>IF(COUNTIF($BQ$4:$BQ$35,Table1[[#This Row],[Full_Name]])=1,$N$85,IF(COUNTIF($BQ$37:$BQ$63,Table1[[#This Row],[Full_Name]])=1,$O$85,IF(COUNTIF($BQ$65:$BQ$93,Table1[[#This Row],[Full_Name]])=1,$P$85,"ERROR")))</f>
        <v>0.16</v>
      </c>
      <c r="BM42" s="97">
        <f>IF(COUNTIF($BQ$4:$BQ$35,Table1[[#This Row],[Full_Name]])=1,$N$86,IF(COUNTIF($BQ$37:$BQ$63,Table1[[#This Row],[Full_Name]])=1,$O$86,IF(COUNTIF($BQ$65:$BQ$93,Table1[[#This Row],[Full_Name]])=1,$P$86,"ERROR")))</f>
        <v>0.16</v>
      </c>
      <c r="BN42" s="97">
        <f>IF(COUNTIF($BQ$4:$BQ$35,Table1[[#This Row],[Full_Name]])=1,$N$87,IF(COUNTIF($BQ$37:$BQ$63,Table1[[#This Row],[Full_Name]])=1,$O$87,IF(COUNTIF($BQ$65:$BQ$93,Table1[[#This Row],[Full_Name]])=1,$P$87,"ERROR")))</f>
        <v>0.16</v>
      </c>
      <c r="BP42" s="94" t="s">
        <v>97</v>
      </c>
      <c r="BQ42" s="1" t="s">
        <v>56</v>
      </c>
      <c r="BR42" s="84" t="s">
        <v>78</v>
      </c>
    </row>
    <row r="43" spans="1:70" ht="13.8" thickBot="1" x14ac:dyDescent="0.35">
      <c r="A43" s="73"/>
      <c r="B43" s="73">
        <f>COUNTA(B2:B41)</f>
        <v>17</v>
      </c>
      <c r="C43" s="73">
        <f>COUNTA(C2:C41)</f>
        <v>23</v>
      </c>
      <c r="D43" s="73">
        <f>COUNTA(D2:D41)</f>
        <v>14</v>
      </c>
      <c r="E43" s="73">
        <f>COUNTA(E2:E41)</f>
        <v>14</v>
      </c>
      <c r="F43" s="73"/>
      <c r="G43" s="73"/>
      <c r="H43" s="73"/>
      <c r="I43" s="73"/>
      <c r="J43" s="73"/>
      <c r="K43" s="79"/>
      <c r="L43" s="143" t="s">
        <v>204</v>
      </c>
      <c r="M43" s="144"/>
      <c r="N43" s="145">
        <v>0.05</v>
      </c>
      <c r="Q43" s="73"/>
      <c r="R43" s="1"/>
      <c r="T43" s="205"/>
      <c r="X43" s="73"/>
      <c r="Y43" s="73"/>
      <c r="Z43" s="75" t="s">
        <v>427</v>
      </c>
      <c r="AA43" s="75">
        <v>8</v>
      </c>
      <c r="AB43" s="75" t="str">
        <f>_xlfn.TEXTJOIN(,TRUE,Table1[[#This Row],[Nombre]],Table1[[#This Row],[Ruedas]])</f>
        <v>CuñaEspaldas8</v>
      </c>
      <c r="AC43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3</v>
      </c>
      <c r="AD43" s="75" t="str" cm="1">
        <f t="array" ref="AD43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43" s="75" cm="1">
        <f t="array" ref="AE43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18</v>
      </c>
      <c r="AF43" s="75" cm="1">
        <f t="array" ref="AF43">ROUND(INDEX($J$2:$J$41,SUMPRODUCT(($B$2:$E$41=Table1[[#This Row],[Full_Name]])*((ROW($J$2:$J$41)-1)))),2)</f>
        <v>69.180000000000007</v>
      </c>
      <c r="AG43" s="92">
        <f>IF(COUNTIF($BQ$4:$BQ$35,Table1[[#This Row],[Full_Name]])=1,$N$74,IF(COUNTIF($BQ$37:$BQ$63,Table1[[#This Row],[Full_Name]])=1,$O$74,IF(COUNTIF($BQ$65:$BQ$93,Table1[[#This Row],[Full_Name]])=1,$P$74,"ERROR")))</f>
        <v>-0.4</v>
      </c>
      <c r="AH43" s="93">
        <f>IF(COUNTIF($BQ$4:$BQ$35,Table1[[#This Row],[Full_Name]])=1,$N$75,IF(COUNTIF($BQ$37:$BQ$63,Table1[[#This Row],[Full_Name]])=1,$O$75,IF(COUNTIF($BQ$65:$BQ$93,Table1[[#This Row],[Full_Name]])=1,$P$75,"ERROR")))</f>
        <v>-0.2</v>
      </c>
      <c r="AI43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43" s="93">
        <f>IF(COUNTIF($BQ$4:$BQ$35,Table1[[#This Row],[Full_Name]])=1,$N$92,IF(COUNTIF($BQ$37:$BQ$63,Table1[[#This Row],[Full_Name]])=1,$O$92,IF(COUNTIF($BQ$65:$BQ$93,Table1[[#This Row],[Full_Name]])=1,$P$92,"ERROR")))</f>
        <v>0</v>
      </c>
      <c r="AK43" s="93">
        <f>IF(COUNTIF($BQ$4:$BQ$35,Table1[[#This Row],[Full_Name]])=1,$N$93,IF(COUNTIF($BQ$37:$BQ$63,Table1[[#This Row],[Full_Name]])=1,$O$93,IF(COUNTIF($BQ$65:$BQ$93,Table1[[#This Row],[Full_Name]])=1,$P$93,"ERROR")))</f>
        <v>0.04</v>
      </c>
      <c r="AL43" s="93">
        <f>IF(COUNTIF($BQ$4:$BQ$35,Table1[[#This Row],[Full_Name]])=1,$N$94,IF(COUNTIF($BQ$37:$BQ$63,Table1[[#This Row],[Full_Name]])=1,$O$94,IF(COUNTIF($BQ$65:$BQ$93,Table1[[#This Row],[Full_Name]])=1,$P$94,"ERROR")))</f>
        <v>0.08</v>
      </c>
      <c r="AM43" s="93">
        <f>IF(COUNTIF($BQ$4:$BQ$35,Table1[[#This Row],[Full_Name]])=1,$N$95,IF(COUNTIF($BQ$37:$BQ$63,Table1[[#This Row],[Full_Name]])=1,$O$95,IF(COUNTIF($BQ$65:$BQ$93,Table1[[#This Row],[Full_Name]])=1,$P$95,"ERROR")))</f>
        <v>0.08</v>
      </c>
      <c r="AN43" s="93">
        <f>IF(COUNTIF($BQ$4:$BQ$35,Table1[[#This Row],[Full_Name]])=1,$N$96,IF(COUNTIF($BQ$37:$BQ$63,Table1[[#This Row],[Full_Name]])=1,$O$96,IF(COUNTIF($BQ$65:$BQ$93,Table1[[#This Row],[Full_Name]])=1,$P$96,"ERROR")))</f>
        <v>0.125</v>
      </c>
      <c r="AO43" s="93">
        <f>IF(COUNTIF($BQ$4:$BQ$35,Table1[[#This Row],[Full_Name]])=1,$N$97,IF(COUNTIF($BQ$37:$BQ$63,Table1[[#This Row],[Full_Name]])=1,$O$97,IF(COUNTIF($BQ$65:$BQ$93,Table1[[#This Row],[Full_Name]])=1,$P$97,"ERROR")))</f>
        <v>0.125</v>
      </c>
      <c r="AP43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43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43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43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43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43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43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43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43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43" s="93">
        <f>IF(COUNTIF($BP$4:$BP$35,Table1[[#This Row],[Full_Name]])=1,$Q$69,IF(COUNTIF($BP$37:$BP$63,Table1[[#This Row],[Full_Name]])=1,$R$69,IF(COUNTIF($BP$65:$BP$93,Table1[[#This Row],[Full_Name]])=1,$S$69,"ERROR")))</f>
        <v>-0.08</v>
      </c>
      <c r="AZ43" s="93">
        <f>IF(COUNTIF($BP$4:$BP$35,Table1[[#This Row],[Full_Name]])=1,$T$69,IF(COUNTIF($BP$37:$BP$63,Table1[[#This Row],[Full_Name]])=1,$U$69,IF(COUNTIF($BP$65:$BP$93,Table1[[#This Row],[Full_Name]])=1,$V$69,"ERROR")))</f>
        <v>-0.16</v>
      </c>
      <c r="BA43" s="93">
        <f>IF(COUNTIF($BR$4:$BR$35,Table1[[#This Row],[Full_Name]])=1,$N$72,IF(COUNTIF($BR$37:$BR$63,Table1[[#This Row],[Full_Name]])=1,$O$72,IF(COUNTIF($BR$65:$BR$93,Table1[[#This Row],[Full_Name]])=1,$P$72,"ERROR")))</f>
        <v>-0.12</v>
      </c>
      <c r="BB43" s="93">
        <f>IF(COUNTIF($BR$4:$BR$35,Table1[[#This Row],[Full_Name]])=1,$T$72,IF(COUNTIF($BR$37:$BR$63,Table1[[#This Row],[Full_Name]])=1,$U$72,IF(COUNTIF($BR$65:$BR$93,Table1[[#This Row],[Full_Name]])=1,$V$72,"ERROR")))</f>
        <v>0.1</v>
      </c>
      <c r="BC43" s="93">
        <f>IF(COUNTIF($BQ$4:$BQ$35,Table1[[#This Row],[Full_Name]])=1,$N$76,IF(COUNTIF($BQ$37:$BQ$63,Table1[[#This Row],[Full_Name]])=1,$O$76,IF(COUNTIF($BQ$65:$BQ$93,Table1[[#This Row],[Full_Name]])=1,$P$76,"ERROR")))</f>
        <v>0</v>
      </c>
      <c r="BD43" s="93">
        <f>IF(COUNTIF($BQ$4:$BQ$35,Table1[[#This Row],[Full_Name]])=1,$N$77,IF(COUNTIF($BQ$37:$BQ$63,Table1[[#This Row],[Full_Name]])=1,$O$77,IF(COUNTIF($BQ$65:$BQ$93,Table1[[#This Row],[Full_Name]])=1,$P$77,"ERROR")))</f>
        <v>0</v>
      </c>
      <c r="BE43" s="93">
        <f>IF(COUNTIF($BQ$4:$BQ$35,Table1[[#This Row],[Full_Name]])=1,$N$78,IF(COUNTIF($BQ$37:$BQ$63,Table1[[#This Row],[Full_Name]])=1,$O$78,IF(COUNTIF($BQ$65:$BQ$93,Table1[[#This Row],[Full_Name]])=1,$P$78,"ERROR")))</f>
        <v>0.06</v>
      </c>
      <c r="BF43" s="93">
        <f>IF(COUNTIF($BQ$4:$BQ$35,Table1[[#This Row],[Full_Name]])=1,$N$79,IF(COUNTIF($BQ$37:$BQ$63,Table1[[#This Row],[Full_Name]])=1,$O$79,IF(COUNTIF($BQ$65:$BQ$93,Table1[[#This Row],[Full_Name]])=1,$P$79,"ERROR")))</f>
        <v>0.06</v>
      </c>
      <c r="BG43" s="93">
        <f>IF(COUNTIF($BQ$4:$BQ$35,Table1[[#This Row],[Full_Name]])=1,$N$80,IF(COUNTIF($BQ$37:$BQ$63,Table1[[#This Row],[Full_Name]])=1,$O$80,IF(COUNTIF($BQ$65:$BQ$93,Table1[[#This Row],[Full_Name]])=1,$P$80,"ERROR")))</f>
        <v>0.1</v>
      </c>
      <c r="BH43" s="93">
        <f>IF(COUNTIF($BQ$4:$BQ$35,Table1[[#This Row],[Full_Name]])=1,$N$81,IF(COUNTIF($BQ$37:$BQ$63,Table1[[#This Row],[Full_Name]])=1,$O$81,IF(COUNTIF($BQ$65:$BQ$93,Table1[[#This Row],[Full_Name]])=1,$P$81,"ERROR")))</f>
        <v>0.1</v>
      </c>
      <c r="BI43" s="93">
        <f>IF(COUNTIF($BQ$4:$BQ$35,Table1[[#This Row],[Full_Name]])=1,$N$82,IF(COUNTIF($BQ$37:$BQ$63,Table1[[#This Row],[Full_Name]])=1,$O$82,IF(COUNTIF($BQ$65:$BQ$93,Table1[[#This Row],[Full_Name]])=1,$P$82,"ERROR")))</f>
        <v>0.15</v>
      </c>
      <c r="BJ43" s="93">
        <f>IF(COUNTIF($BQ$4:$BQ$35,Table1[[#This Row],[Full_Name]])=1,$N$83,IF(COUNTIF($BQ$37:$BQ$63,Table1[[#This Row],[Full_Name]])=1,$O$83,IF(COUNTIF($BQ$65:$BQ$93,Table1[[#This Row],[Full_Name]])=1,$P$83,"ERROR")))</f>
        <v>0.15</v>
      </c>
      <c r="BK43" s="97">
        <f>IF(COUNTIF($BQ$4:$BQ$35,Table1[[#This Row],[Full_Name]])=1,$N$84,IF(COUNTIF($BQ$37:$BQ$63,Table1[[#This Row],[Full_Name]])=1,$O$84,IF(COUNTIF($BQ$65:$BQ$93,Table1[[#This Row],[Full_Name]])=1,$P$84,"ERROR")))</f>
        <v>0.16</v>
      </c>
      <c r="BL43" s="97">
        <f>IF(COUNTIF($BQ$4:$BQ$35,Table1[[#This Row],[Full_Name]])=1,$N$85,IF(COUNTIF($BQ$37:$BQ$63,Table1[[#This Row],[Full_Name]])=1,$O$85,IF(COUNTIF($BQ$65:$BQ$93,Table1[[#This Row],[Full_Name]])=1,$P$85,"ERROR")))</f>
        <v>0.16</v>
      </c>
      <c r="BM43" s="97">
        <f>IF(COUNTIF($BQ$4:$BQ$35,Table1[[#This Row],[Full_Name]])=1,$N$86,IF(COUNTIF($BQ$37:$BQ$63,Table1[[#This Row],[Full_Name]])=1,$O$86,IF(COUNTIF($BQ$65:$BQ$93,Table1[[#This Row],[Full_Name]])=1,$P$86,"ERROR")))</f>
        <v>0.16</v>
      </c>
      <c r="BN43" s="97">
        <f>IF(COUNTIF($BQ$4:$BQ$35,Table1[[#This Row],[Full_Name]])=1,$N$87,IF(COUNTIF($BQ$37:$BQ$63,Table1[[#This Row],[Full_Name]])=1,$O$87,IF(COUNTIF($BQ$65:$BQ$93,Table1[[#This Row],[Full_Name]])=1,$P$87,"ERROR")))</f>
        <v>0.16</v>
      </c>
      <c r="BP43" s="94" t="s">
        <v>54</v>
      </c>
      <c r="BQ43" s="1" t="s">
        <v>76</v>
      </c>
      <c r="BR43" s="90" t="s">
        <v>79</v>
      </c>
    </row>
    <row r="44" spans="1:70" ht="13.8" thickBot="1" x14ac:dyDescent="0.35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9"/>
      <c r="L44" s="143" t="s">
        <v>333</v>
      </c>
      <c r="M44" s="144"/>
      <c r="N44" s="145">
        <v>0.05</v>
      </c>
      <c r="R44" s="1"/>
      <c r="T44" s="205"/>
      <c r="X44" s="73"/>
      <c r="Y44" s="73"/>
      <c r="Z44" s="75" t="s">
        <v>32</v>
      </c>
      <c r="AA44" s="75">
        <v>2</v>
      </c>
      <c r="AB44" s="75" t="str">
        <f>_xlfn.TEXTJOIN(,TRUE,Table1[[#This Row],[Nombre]],Table1[[#This Row],[Ruedas]])</f>
        <v>CuñaFrente2</v>
      </c>
      <c r="AC44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4</v>
      </c>
      <c r="AD44" s="75" t="str" cm="1">
        <f t="array" ref="AD44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B</v>
      </c>
      <c r="AE44" s="75" cm="1">
        <f t="array" ref="AE44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34</v>
      </c>
      <c r="AF44" s="75" cm="1">
        <f t="array" ref="AF44">ROUND(INDEX($J$2:$J$41,SUMPRODUCT(($B$2:$E$41=Table1[[#This Row],[Full_Name]])*((ROW($J$2:$J$41)-1)))),2)</f>
        <v>207.22</v>
      </c>
      <c r="AG44" s="92">
        <f>IF(COUNTIF($BQ$4:$BQ$35,Table1[[#This Row],[Full_Name]])=1,$N$74,IF(COUNTIF($BQ$37:$BQ$63,Table1[[#This Row],[Full_Name]])=1,$O$74,IF(COUNTIF($BQ$65:$BQ$93,Table1[[#This Row],[Full_Name]])=1,$P$74,"ERROR")))</f>
        <v>-0.5</v>
      </c>
      <c r="AH44" s="93">
        <f>IF(COUNTIF($BQ$4:$BQ$35,Table1[[#This Row],[Full_Name]])=1,$N$75,IF(COUNTIF($BQ$37:$BQ$63,Table1[[#This Row],[Full_Name]])=1,$O$75,IF(COUNTIF($BQ$65:$BQ$93,Table1[[#This Row],[Full_Name]])=1,$P$75,"ERROR")))</f>
        <v>-0.25</v>
      </c>
      <c r="AI44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44" s="93">
        <f>IF(COUNTIF($BQ$4:$BQ$35,Table1[[#This Row],[Full_Name]])=1,$N$92,IF(COUNTIF($BQ$37:$BQ$63,Table1[[#This Row],[Full_Name]])=1,$O$92,IF(COUNTIF($BQ$65:$BQ$93,Table1[[#This Row],[Full_Name]])=1,$P$92,"ERROR")))</f>
        <v>0</v>
      </c>
      <c r="AK44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44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44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44" s="93">
        <f>IF(COUNTIF($BQ$4:$BQ$35,Table1[[#This Row],[Full_Name]])=1,$N$96,IF(COUNTIF($BQ$37:$BQ$63,Table1[[#This Row],[Full_Name]])=1,$O$96,IF(COUNTIF($BQ$65:$BQ$93,Table1[[#This Row],[Full_Name]])=1,$P$96,"ERROR")))</f>
        <v>0.16</v>
      </c>
      <c r="AO44" s="93">
        <f>IF(COUNTIF($BQ$4:$BQ$35,Table1[[#This Row],[Full_Name]])=1,$N$97,IF(COUNTIF($BQ$37:$BQ$63,Table1[[#This Row],[Full_Name]])=1,$O$97,IF(COUNTIF($BQ$65:$BQ$93,Table1[[#This Row],[Full_Name]])=1,$P$97,"ERROR")))</f>
        <v>0.16</v>
      </c>
      <c r="AP44" s="93">
        <f>IF(COUNTIF($BQ$4:$BQ$35,Table1[[#This Row],[Full_Name]])=1,$N$98,IF(COUNTIF($BQ$37:$BQ$63,Table1[[#This Row],[Full_Name]])=1,$O$98,IF(COUNTIF($BQ$65:$BQ$93,Table1[[#This Row],[Full_Name]])=1,$P$98,"ERROR")))</f>
        <v>0.17</v>
      </c>
      <c r="AQ44" s="93">
        <f>IF(COUNTIF($BQ$4:$BQ$35,Table1[[#This Row],[Full_Name]])=1,$N$99,IF(COUNTIF($BQ$37:$BQ$63,Table1[[#This Row],[Full_Name]])=1,$O$99,IF(COUNTIF($BQ$65:$BQ$93,Table1[[#This Row],[Full_Name]])=1,$P$99,"ERROR")))</f>
        <v>0.17</v>
      </c>
      <c r="AR44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44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44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44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44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44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44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44" s="93">
        <f>IF(COUNTIF($BP$4:$BP$35,Table1[[#This Row],[Full_Name]])=1,$Q$69,IF(COUNTIF($BP$37:$BP$63,Table1[[#This Row],[Full_Name]])=1,$R$69,IF(COUNTIF($BP$65:$BP$93,Table1[[#This Row],[Full_Name]])=1,$S$69,"ERROR")))</f>
        <v>-0.15</v>
      </c>
      <c r="AZ44" s="93">
        <f>IF(COUNTIF($BP$4:$BP$35,Table1[[#This Row],[Full_Name]])=1,$T$69,IF(COUNTIF($BP$37:$BP$63,Table1[[#This Row],[Full_Name]])=1,$U$69,IF(COUNTIF($BP$65:$BP$93,Table1[[#This Row],[Full_Name]])=1,$V$69,"ERROR")))</f>
        <v>-0.3</v>
      </c>
      <c r="BA44" s="93">
        <f>IF(COUNTIF($BR$4:$BR$35,Table1[[#This Row],[Full_Name]])=1,$N$72,IF(COUNTIF($BR$37:$BR$63,Table1[[#This Row],[Full_Name]])=1,$O$72,IF(COUNTIF($BR$65:$BR$93,Table1[[#This Row],[Full_Name]])=1,$P$72,"ERROR")))</f>
        <v>-0.06</v>
      </c>
      <c r="BB44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44" s="93">
        <f>IF(COUNTIF($BQ$4:$BQ$35,Table1[[#This Row],[Full_Name]])=1,$N$76,IF(COUNTIF($BQ$37:$BQ$63,Table1[[#This Row],[Full_Name]])=1,$O$76,IF(COUNTIF($BQ$65:$BQ$93,Table1[[#This Row],[Full_Name]])=1,$P$76,"ERROR")))</f>
        <v>0</v>
      </c>
      <c r="BD44" s="93">
        <f>IF(COUNTIF($BQ$4:$BQ$35,Table1[[#This Row],[Full_Name]])=1,$N$77,IF(COUNTIF($BQ$37:$BQ$63,Table1[[#This Row],[Full_Name]])=1,$O$77,IF(COUNTIF($BQ$65:$BQ$93,Table1[[#This Row],[Full_Name]])=1,$P$77,"ERROR")))</f>
        <v>0</v>
      </c>
      <c r="BE44" s="93">
        <f>IF(COUNTIF($BQ$4:$BQ$35,Table1[[#This Row],[Full_Name]])=1,$N$78,IF(COUNTIF($BQ$37:$BQ$63,Table1[[#This Row],[Full_Name]])=1,$O$78,IF(COUNTIF($BQ$65:$BQ$93,Table1[[#This Row],[Full_Name]])=1,$P$78,"ERROR")))</f>
        <v>0.08</v>
      </c>
      <c r="BF44" s="93">
        <f>IF(COUNTIF($BQ$4:$BQ$35,Table1[[#This Row],[Full_Name]])=1,$N$79,IF(COUNTIF($BQ$37:$BQ$63,Table1[[#This Row],[Full_Name]])=1,$O$79,IF(COUNTIF($BQ$65:$BQ$93,Table1[[#This Row],[Full_Name]])=1,$P$79,"ERROR")))</f>
        <v>0.08</v>
      </c>
      <c r="BG44" s="93">
        <f>IF(COUNTIF($BQ$4:$BQ$35,Table1[[#This Row],[Full_Name]])=1,$N$80,IF(COUNTIF($BQ$37:$BQ$63,Table1[[#This Row],[Full_Name]])=1,$O$80,IF(COUNTIF($BQ$65:$BQ$93,Table1[[#This Row],[Full_Name]])=1,$P$80,"ERROR")))</f>
        <v>0.13</v>
      </c>
      <c r="BH44" s="93">
        <f>IF(COUNTIF($BQ$4:$BQ$35,Table1[[#This Row],[Full_Name]])=1,$N$81,IF(COUNTIF($BQ$37:$BQ$63,Table1[[#This Row],[Full_Name]])=1,$O$81,IF(COUNTIF($BQ$65:$BQ$93,Table1[[#This Row],[Full_Name]])=1,$P$81,"ERROR")))</f>
        <v>0.13</v>
      </c>
      <c r="BI44" s="93">
        <f>IF(COUNTIF($BQ$4:$BQ$35,Table1[[#This Row],[Full_Name]])=1,$N$82,IF(COUNTIF($BQ$37:$BQ$63,Table1[[#This Row],[Full_Name]])=1,$O$82,IF(COUNTIF($BQ$65:$BQ$93,Table1[[#This Row],[Full_Name]])=1,$P$82,"ERROR")))</f>
        <v>0.19</v>
      </c>
      <c r="BJ44" s="93">
        <f>IF(COUNTIF($BQ$4:$BQ$35,Table1[[#This Row],[Full_Name]])=1,$N$83,IF(COUNTIF($BQ$37:$BQ$63,Table1[[#This Row],[Full_Name]])=1,$O$83,IF(COUNTIF($BQ$65:$BQ$93,Table1[[#This Row],[Full_Name]])=1,$P$83,"ERROR")))</f>
        <v>0.19</v>
      </c>
      <c r="BK44" s="97">
        <f>IF(COUNTIF($BQ$4:$BQ$35,Table1[[#This Row],[Full_Name]])=1,$N$84,IF(COUNTIF($BQ$37:$BQ$63,Table1[[#This Row],[Full_Name]])=1,$O$84,IF(COUNTIF($BQ$65:$BQ$93,Table1[[#This Row],[Full_Name]])=1,$P$84,"ERROR")))</f>
        <v>0.2</v>
      </c>
      <c r="BL44" s="97">
        <f>IF(COUNTIF($BQ$4:$BQ$35,Table1[[#This Row],[Full_Name]])=1,$N$85,IF(COUNTIF($BQ$37:$BQ$63,Table1[[#This Row],[Full_Name]])=1,$O$85,IF(COUNTIF($BQ$65:$BQ$93,Table1[[#This Row],[Full_Name]])=1,$P$85,"ERROR")))</f>
        <v>0.2</v>
      </c>
      <c r="BM44" s="97">
        <f>IF(COUNTIF($BQ$4:$BQ$35,Table1[[#This Row],[Full_Name]])=1,$N$86,IF(COUNTIF($BQ$37:$BQ$63,Table1[[#This Row],[Full_Name]])=1,$O$86,IF(COUNTIF($BQ$65:$BQ$93,Table1[[#This Row],[Full_Name]])=1,$P$86,"ERROR")))</f>
        <v>0.2</v>
      </c>
      <c r="BN44" s="97">
        <f>IF(COUNTIF($BQ$4:$BQ$35,Table1[[#This Row],[Full_Name]])=1,$N$87,IF(COUNTIF($BQ$37:$BQ$63,Table1[[#This Row],[Full_Name]])=1,$O$87,IF(COUNTIF($BQ$65:$BQ$93,Table1[[#This Row],[Full_Name]])=1,$P$87,"ERROR")))</f>
        <v>0.2</v>
      </c>
      <c r="BP44" s="83" t="s">
        <v>82</v>
      </c>
      <c r="BQ44" s="1" t="s">
        <v>77</v>
      </c>
      <c r="BR44" s="90" t="s">
        <v>88</v>
      </c>
    </row>
    <row r="45" spans="1:70" ht="13.8" thickBot="1" x14ac:dyDescent="0.35">
      <c r="A45" s="73"/>
      <c r="B45" s="73"/>
      <c r="C45" s="73"/>
      <c r="D45" s="73"/>
      <c r="E45" s="73"/>
      <c r="F45" s="73"/>
      <c r="G45" s="73"/>
      <c r="H45" s="73"/>
      <c r="I45" s="73"/>
      <c r="J45" s="73"/>
      <c r="L45" s="143" t="s">
        <v>289</v>
      </c>
      <c r="M45" s="144"/>
      <c r="N45" s="146">
        <v>-0.14000000000000001</v>
      </c>
      <c r="R45" s="1"/>
      <c r="T45" s="205"/>
      <c r="X45" s="73"/>
      <c r="Y45" s="73"/>
      <c r="Z45" s="75" t="s">
        <v>427</v>
      </c>
      <c r="AA45" s="75">
        <v>2</v>
      </c>
      <c r="AB45" s="75" t="str">
        <f>_xlfn.TEXTJOIN(,TRUE,Table1[[#This Row],[Nombre]],Table1[[#This Row],[Ruedas]])</f>
        <v>CuñaEspaldas2</v>
      </c>
      <c r="AC45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3</v>
      </c>
      <c r="AD45" s="75" t="str" cm="1">
        <f t="array" ref="AD45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B</v>
      </c>
      <c r="AE45" s="75" cm="1">
        <f t="array" ref="AE45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33</v>
      </c>
      <c r="AF45" s="75" cm="1">
        <f t="array" ref="AF45">ROUND(INDEX($J$2:$J$41,SUMPRODUCT(($B$2:$E$41=Table1[[#This Row],[Full_Name]])*((ROW($J$2:$J$41)-1)))),2)</f>
        <v>203.63</v>
      </c>
      <c r="AG45" s="92">
        <f>IF(COUNTIF($BQ$4:$BQ$35,Table1[[#This Row],[Full_Name]])=1,$N$74,IF(COUNTIF($BQ$37:$BQ$63,Table1[[#This Row],[Full_Name]])=1,$O$74,IF(COUNTIF($BQ$65:$BQ$93,Table1[[#This Row],[Full_Name]])=1,$P$74,"ERROR")))</f>
        <v>-0.5</v>
      </c>
      <c r="AH45" s="93">
        <f>IF(COUNTIF($BQ$4:$BQ$35,Table1[[#This Row],[Full_Name]])=1,$N$75,IF(COUNTIF($BQ$37:$BQ$63,Table1[[#This Row],[Full_Name]])=1,$O$75,IF(COUNTIF($BQ$65:$BQ$93,Table1[[#This Row],[Full_Name]])=1,$P$75,"ERROR")))</f>
        <v>-0.25</v>
      </c>
      <c r="AI45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45" s="93">
        <f>IF(COUNTIF($BQ$4:$BQ$35,Table1[[#This Row],[Full_Name]])=1,$N$92,IF(COUNTIF($BQ$37:$BQ$63,Table1[[#This Row],[Full_Name]])=1,$O$92,IF(COUNTIF($BQ$65:$BQ$93,Table1[[#This Row],[Full_Name]])=1,$P$92,"ERROR")))</f>
        <v>0</v>
      </c>
      <c r="AK45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45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45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45" s="93">
        <f>IF(COUNTIF($BQ$4:$BQ$35,Table1[[#This Row],[Full_Name]])=1,$N$96,IF(COUNTIF($BQ$37:$BQ$63,Table1[[#This Row],[Full_Name]])=1,$O$96,IF(COUNTIF($BQ$65:$BQ$93,Table1[[#This Row],[Full_Name]])=1,$P$96,"ERROR")))</f>
        <v>0.16</v>
      </c>
      <c r="AO45" s="93">
        <f>IF(COUNTIF($BQ$4:$BQ$35,Table1[[#This Row],[Full_Name]])=1,$N$97,IF(COUNTIF($BQ$37:$BQ$63,Table1[[#This Row],[Full_Name]])=1,$O$97,IF(COUNTIF($BQ$65:$BQ$93,Table1[[#This Row],[Full_Name]])=1,$P$97,"ERROR")))</f>
        <v>0.16</v>
      </c>
      <c r="AP45" s="93">
        <f>IF(COUNTIF($BQ$4:$BQ$35,Table1[[#This Row],[Full_Name]])=1,$N$98,IF(COUNTIF($BQ$37:$BQ$63,Table1[[#This Row],[Full_Name]])=1,$O$98,IF(COUNTIF($BQ$65:$BQ$93,Table1[[#This Row],[Full_Name]])=1,$P$98,"ERROR")))</f>
        <v>0.17</v>
      </c>
      <c r="AQ45" s="93">
        <f>IF(COUNTIF($BQ$4:$BQ$35,Table1[[#This Row],[Full_Name]])=1,$N$99,IF(COUNTIF($BQ$37:$BQ$63,Table1[[#This Row],[Full_Name]])=1,$O$99,IF(COUNTIF($BQ$65:$BQ$93,Table1[[#This Row],[Full_Name]])=1,$P$99,"ERROR")))</f>
        <v>0.17</v>
      </c>
      <c r="AR45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45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45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45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45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45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45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45" s="93">
        <f>IF(COUNTIF($BP$4:$BP$35,Table1[[#This Row],[Full_Name]])=1,$Q$69,IF(COUNTIF($BP$37:$BP$63,Table1[[#This Row],[Full_Name]])=1,$R$69,IF(COUNTIF($BP$65:$BP$93,Table1[[#This Row],[Full_Name]])=1,$S$69,"ERROR")))</f>
        <v>-0.15</v>
      </c>
      <c r="AZ45" s="93">
        <f>IF(COUNTIF($BP$4:$BP$35,Table1[[#This Row],[Full_Name]])=1,$T$69,IF(COUNTIF($BP$37:$BP$63,Table1[[#This Row],[Full_Name]])=1,$U$69,IF(COUNTIF($BP$65:$BP$93,Table1[[#This Row],[Full_Name]])=1,$V$69,"ERROR")))</f>
        <v>-0.3</v>
      </c>
      <c r="BA45" s="93">
        <f>IF(COUNTIF($BR$4:$BR$35,Table1[[#This Row],[Full_Name]])=1,$N$72,IF(COUNTIF($BR$37:$BR$63,Table1[[#This Row],[Full_Name]])=1,$O$72,IF(COUNTIF($BR$65:$BR$93,Table1[[#This Row],[Full_Name]])=1,$P$72,"ERROR")))</f>
        <v>-0.06</v>
      </c>
      <c r="BB45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45" s="93">
        <f>IF(COUNTIF($BQ$4:$BQ$35,Table1[[#This Row],[Full_Name]])=1,$N$76,IF(COUNTIF($BQ$37:$BQ$63,Table1[[#This Row],[Full_Name]])=1,$O$76,IF(COUNTIF($BQ$65:$BQ$93,Table1[[#This Row],[Full_Name]])=1,$P$76,"ERROR")))</f>
        <v>0</v>
      </c>
      <c r="BD45" s="93">
        <f>IF(COUNTIF($BQ$4:$BQ$35,Table1[[#This Row],[Full_Name]])=1,$N$77,IF(COUNTIF($BQ$37:$BQ$63,Table1[[#This Row],[Full_Name]])=1,$O$77,IF(COUNTIF($BQ$65:$BQ$93,Table1[[#This Row],[Full_Name]])=1,$P$77,"ERROR")))</f>
        <v>0</v>
      </c>
      <c r="BE45" s="93">
        <f>IF(COUNTIF($BQ$4:$BQ$35,Table1[[#This Row],[Full_Name]])=1,$N$78,IF(COUNTIF($BQ$37:$BQ$63,Table1[[#This Row],[Full_Name]])=1,$O$78,IF(COUNTIF($BQ$65:$BQ$93,Table1[[#This Row],[Full_Name]])=1,$P$78,"ERROR")))</f>
        <v>0.08</v>
      </c>
      <c r="BF45" s="93">
        <f>IF(COUNTIF($BQ$4:$BQ$35,Table1[[#This Row],[Full_Name]])=1,$N$79,IF(COUNTIF($BQ$37:$BQ$63,Table1[[#This Row],[Full_Name]])=1,$O$79,IF(COUNTIF($BQ$65:$BQ$93,Table1[[#This Row],[Full_Name]])=1,$P$79,"ERROR")))</f>
        <v>0.08</v>
      </c>
      <c r="BG45" s="93">
        <f>IF(COUNTIF($BQ$4:$BQ$35,Table1[[#This Row],[Full_Name]])=1,$N$80,IF(COUNTIF($BQ$37:$BQ$63,Table1[[#This Row],[Full_Name]])=1,$O$80,IF(COUNTIF($BQ$65:$BQ$93,Table1[[#This Row],[Full_Name]])=1,$P$80,"ERROR")))</f>
        <v>0.13</v>
      </c>
      <c r="BH45" s="93">
        <f>IF(COUNTIF($BQ$4:$BQ$35,Table1[[#This Row],[Full_Name]])=1,$N$81,IF(COUNTIF($BQ$37:$BQ$63,Table1[[#This Row],[Full_Name]])=1,$O$81,IF(COUNTIF($BQ$65:$BQ$93,Table1[[#This Row],[Full_Name]])=1,$P$81,"ERROR")))</f>
        <v>0.13</v>
      </c>
      <c r="BI45" s="93">
        <f>IF(COUNTIF($BQ$4:$BQ$35,Table1[[#This Row],[Full_Name]])=1,$N$82,IF(COUNTIF($BQ$37:$BQ$63,Table1[[#This Row],[Full_Name]])=1,$O$82,IF(COUNTIF($BQ$65:$BQ$93,Table1[[#This Row],[Full_Name]])=1,$P$82,"ERROR")))</f>
        <v>0.19</v>
      </c>
      <c r="BJ45" s="93">
        <f>IF(COUNTIF($BQ$4:$BQ$35,Table1[[#This Row],[Full_Name]])=1,$N$83,IF(COUNTIF($BQ$37:$BQ$63,Table1[[#This Row],[Full_Name]])=1,$O$83,IF(COUNTIF($BQ$65:$BQ$93,Table1[[#This Row],[Full_Name]])=1,$P$83,"ERROR")))</f>
        <v>0.19</v>
      </c>
      <c r="BK45" s="97">
        <f>IF(COUNTIF($BQ$4:$BQ$35,Table1[[#This Row],[Full_Name]])=1,$N$84,IF(COUNTIF($BQ$37:$BQ$63,Table1[[#This Row],[Full_Name]])=1,$O$84,IF(COUNTIF($BQ$65:$BQ$93,Table1[[#This Row],[Full_Name]])=1,$P$84,"ERROR")))</f>
        <v>0.2</v>
      </c>
      <c r="BL45" s="97">
        <f>IF(COUNTIF($BQ$4:$BQ$35,Table1[[#This Row],[Full_Name]])=1,$N$85,IF(COUNTIF($BQ$37:$BQ$63,Table1[[#This Row],[Full_Name]])=1,$O$85,IF(COUNTIF($BQ$65:$BQ$93,Table1[[#This Row],[Full_Name]])=1,$P$85,"ERROR")))</f>
        <v>0.2</v>
      </c>
      <c r="BM45" s="97">
        <f>IF(COUNTIF($BQ$4:$BQ$35,Table1[[#This Row],[Full_Name]])=1,$N$86,IF(COUNTIF($BQ$37:$BQ$63,Table1[[#This Row],[Full_Name]])=1,$O$86,IF(COUNTIF($BQ$65:$BQ$93,Table1[[#This Row],[Full_Name]])=1,$P$86,"ERROR")))</f>
        <v>0.2</v>
      </c>
      <c r="BN45" s="97">
        <f>IF(COUNTIF($BQ$4:$BQ$35,Table1[[#This Row],[Full_Name]])=1,$N$87,IF(COUNTIF($BQ$37:$BQ$63,Table1[[#This Row],[Full_Name]])=1,$O$87,IF(COUNTIF($BQ$65:$BQ$93,Table1[[#This Row],[Full_Name]])=1,$P$87,"ERROR")))</f>
        <v>0.2</v>
      </c>
      <c r="BP45" s="83" t="s">
        <v>72</v>
      </c>
      <c r="BQ45" s="1" t="s">
        <v>79</v>
      </c>
      <c r="BR45" s="90" t="s">
        <v>89</v>
      </c>
    </row>
    <row r="46" spans="1:70" ht="13.8" thickBot="1" x14ac:dyDescent="0.35">
      <c r="A46" s="73"/>
      <c r="B46" s="73"/>
      <c r="C46" s="73"/>
      <c r="D46" s="73"/>
      <c r="E46" s="73"/>
      <c r="F46" s="73"/>
      <c r="G46" s="73"/>
      <c r="H46" s="73"/>
      <c r="I46" s="73"/>
      <c r="J46" s="73"/>
      <c r="L46" s="143" t="s">
        <v>329</v>
      </c>
      <c r="M46" s="144"/>
      <c r="N46" s="146">
        <v>-7.0000000000000007E-2</v>
      </c>
      <c r="R46" s="1"/>
      <c r="T46" s="205"/>
      <c r="X46" s="73"/>
      <c r="Y46" s="73"/>
      <c r="Z46" s="75" t="s">
        <v>37</v>
      </c>
      <c r="AA46" s="75">
        <v>4</v>
      </c>
      <c r="AB46" s="75" t="str">
        <f>_xlfn.TEXTJOIN(,TRUE,Table1[[#This Row],[Nombre]],Table1[[#This Row],[Ruedas]])</f>
        <v>Backslide4</v>
      </c>
      <c r="AC46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46" s="75" t="str" cm="1">
        <f t="array" ref="AD46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C</v>
      </c>
      <c r="AE46" s="75" cm="1">
        <f t="array" ref="AE46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24</v>
      </c>
      <c r="AF46" s="75" cm="1">
        <f t="array" ref="AF46">ROUND(INDEX($J$2:$J$41,SUMPRODUCT(($B$2:$E$41=Table1[[#This Row],[Full_Name]])*((ROW($J$2:$J$41)-1)))),2)</f>
        <v>124.72</v>
      </c>
      <c r="AG46" s="92">
        <f>IF(COUNTIF($BQ$4:$BQ$35,Table1[[#This Row],[Full_Name]])=1,$N$74,IF(COUNTIF($BQ$37:$BQ$63,Table1[[#This Row],[Full_Name]])=1,$O$74,IF(COUNTIF($BQ$65:$BQ$93,Table1[[#This Row],[Full_Name]])=1,$P$74,"ERROR")))</f>
        <v>-0.4</v>
      </c>
      <c r="AH46" s="93">
        <f>IF(COUNTIF($BQ$4:$BQ$35,Table1[[#This Row],[Full_Name]])=1,$N$75,IF(COUNTIF($BQ$37:$BQ$63,Table1[[#This Row],[Full_Name]])=1,$O$75,IF(COUNTIF($BQ$65:$BQ$93,Table1[[#This Row],[Full_Name]])=1,$P$75,"ERROR")))</f>
        <v>-0.2</v>
      </c>
      <c r="AI46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46" s="93">
        <f>IF(COUNTIF($BQ$4:$BQ$35,Table1[[#This Row],[Full_Name]])=1,$N$92,IF(COUNTIF($BQ$37:$BQ$63,Table1[[#This Row],[Full_Name]])=1,$O$92,IF(COUNTIF($BQ$65:$BQ$93,Table1[[#This Row],[Full_Name]])=1,$P$92,"ERROR")))</f>
        <v>0</v>
      </c>
      <c r="AK46" s="93">
        <f>IF(COUNTIF($BQ$4:$BQ$35,Table1[[#This Row],[Full_Name]])=1,$N$93,IF(COUNTIF($BQ$37:$BQ$63,Table1[[#This Row],[Full_Name]])=1,$O$93,IF(COUNTIF($BQ$65:$BQ$93,Table1[[#This Row],[Full_Name]])=1,$P$93,"ERROR")))</f>
        <v>0.04</v>
      </c>
      <c r="AL46" s="93">
        <f>IF(COUNTIF($BQ$4:$BQ$35,Table1[[#This Row],[Full_Name]])=1,$N$94,IF(COUNTIF($BQ$37:$BQ$63,Table1[[#This Row],[Full_Name]])=1,$O$94,IF(COUNTIF($BQ$65:$BQ$93,Table1[[#This Row],[Full_Name]])=1,$P$94,"ERROR")))</f>
        <v>0.08</v>
      </c>
      <c r="AM46" s="93">
        <f>IF(COUNTIF($BQ$4:$BQ$35,Table1[[#This Row],[Full_Name]])=1,$N$95,IF(COUNTIF($BQ$37:$BQ$63,Table1[[#This Row],[Full_Name]])=1,$O$95,IF(COUNTIF($BQ$65:$BQ$93,Table1[[#This Row],[Full_Name]])=1,$P$95,"ERROR")))</f>
        <v>0.08</v>
      </c>
      <c r="AN46" s="93">
        <f>IF(COUNTIF($BQ$4:$BQ$35,Table1[[#This Row],[Full_Name]])=1,$N$96,IF(COUNTIF($BQ$37:$BQ$63,Table1[[#This Row],[Full_Name]])=1,$O$96,IF(COUNTIF($BQ$65:$BQ$93,Table1[[#This Row],[Full_Name]])=1,$P$96,"ERROR")))</f>
        <v>0.125</v>
      </c>
      <c r="AO46" s="93">
        <f>IF(COUNTIF($BQ$4:$BQ$35,Table1[[#This Row],[Full_Name]])=1,$N$97,IF(COUNTIF($BQ$37:$BQ$63,Table1[[#This Row],[Full_Name]])=1,$O$97,IF(COUNTIF($BQ$65:$BQ$93,Table1[[#This Row],[Full_Name]])=1,$P$97,"ERROR")))</f>
        <v>0.125</v>
      </c>
      <c r="AP46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46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46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46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46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46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46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46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46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46" s="93">
        <f>IF(COUNTIF($BP$4:$BP$35,Table1[[#This Row],[Full_Name]])=1,$Q$69,IF(COUNTIF($BP$37:$BP$63,Table1[[#This Row],[Full_Name]])=1,$R$69,IF(COUNTIF($BP$65:$BP$93,Table1[[#This Row],[Full_Name]])=1,$S$69,"ERROR")))</f>
        <v>-0.08</v>
      </c>
      <c r="AZ46" s="93">
        <f>IF(COUNTIF($BP$4:$BP$35,Table1[[#This Row],[Full_Name]])=1,$T$69,IF(COUNTIF($BP$37:$BP$63,Table1[[#This Row],[Full_Name]])=1,$U$69,IF(COUNTIF($BP$65:$BP$93,Table1[[#This Row],[Full_Name]])=1,$V$69,"ERROR")))</f>
        <v>-0.16</v>
      </c>
      <c r="BA46" s="93">
        <f>IF(COUNTIF($BR$4:$BR$35,Table1[[#This Row],[Full_Name]])=1,$N$72,IF(COUNTIF($BR$37:$BR$63,Table1[[#This Row],[Full_Name]])=1,$O$72,IF(COUNTIF($BR$65:$BR$93,Table1[[#This Row],[Full_Name]])=1,$P$72,"ERROR")))</f>
        <v>-0.06</v>
      </c>
      <c r="BB46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46" s="93">
        <f>IF(COUNTIF($BQ$4:$BQ$35,Table1[[#This Row],[Full_Name]])=1,$N$76,IF(COUNTIF($BQ$37:$BQ$63,Table1[[#This Row],[Full_Name]])=1,$O$76,IF(COUNTIF($BQ$65:$BQ$93,Table1[[#This Row],[Full_Name]])=1,$P$76,"ERROR")))</f>
        <v>0</v>
      </c>
      <c r="BD46" s="93">
        <f>IF(COUNTIF($BQ$4:$BQ$35,Table1[[#This Row],[Full_Name]])=1,$N$77,IF(COUNTIF($BQ$37:$BQ$63,Table1[[#This Row],[Full_Name]])=1,$O$77,IF(COUNTIF($BQ$65:$BQ$93,Table1[[#This Row],[Full_Name]])=1,$P$77,"ERROR")))</f>
        <v>0</v>
      </c>
      <c r="BE46" s="93">
        <f>IF(COUNTIF($BQ$4:$BQ$35,Table1[[#This Row],[Full_Name]])=1,$N$78,IF(COUNTIF($BQ$37:$BQ$63,Table1[[#This Row],[Full_Name]])=1,$O$78,IF(COUNTIF($BQ$65:$BQ$93,Table1[[#This Row],[Full_Name]])=1,$P$78,"ERROR")))</f>
        <v>0.06</v>
      </c>
      <c r="BF46" s="93">
        <f>IF(COUNTIF($BQ$4:$BQ$35,Table1[[#This Row],[Full_Name]])=1,$N$79,IF(COUNTIF($BQ$37:$BQ$63,Table1[[#This Row],[Full_Name]])=1,$O$79,IF(COUNTIF($BQ$65:$BQ$93,Table1[[#This Row],[Full_Name]])=1,$P$79,"ERROR")))</f>
        <v>0.06</v>
      </c>
      <c r="BG46" s="93">
        <f>IF(COUNTIF($BQ$4:$BQ$35,Table1[[#This Row],[Full_Name]])=1,$N$80,IF(COUNTIF($BQ$37:$BQ$63,Table1[[#This Row],[Full_Name]])=1,$O$80,IF(COUNTIF($BQ$65:$BQ$93,Table1[[#This Row],[Full_Name]])=1,$P$80,"ERROR")))</f>
        <v>0.1</v>
      </c>
      <c r="BH46" s="93">
        <f>IF(COUNTIF($BQ$4:$BQ$35,Table1[[#This Row],[Full_Name]])=1,$N$81,IF(COUNTIF($BQ$37:$BQ$63,Table1[[#This Row],[Full_Name]])=1,$O$81,IF(COUNTIF($BQ$65:$BQ$93,Table1[[#This Row],[Full_Name]])=1,$P$81,"ERROR")))</f>
        <v>0.1</v>
      </c>
      <c r="BI46" s="93">
        <f>IF(COUNTIF($BQ$4:$BQ$35,Table1[[#This Row],[Full_Name]])=1,$N$82,IF(COUNTIF($BQ$37:$BQ$63,Table1[[#This Row],[Full_Name]])=1,$O$82,IF(COUNTIF($BQ$65:$BQ$93,Table1[[#This Row],[Full_Name]])=1,$P$82,"ERROR")))</f>
        <v>0.15</v>
      </c>
      <c r="BJ46" s="93">
        <f>IF(COUNTIF($BQ$4:$BQ$35,Table1[[#This Row],[Full_Name]])=1,$N$83,IF(COUNTIF($BQ$37:$BQ$63,Table1[[#This Row],[Full_Name]])=1,$O$83,IF(COUNTIF($BQ$65:$BQ$93,Table1[[#This Row],[Full_Name]])=1,$P$83,"ERROR")))</f>
        <v>0.15</v>
      </c>
      <c r="BK46" s="97">
        <f>IF(COUNTIF($BQ$4:$BQ$35,Table1[[#This Row],[Full_Name]])=1,$N$84,IF(COUNTIF($BQ$37:$BQ$63,Table1[[#This Row],[Full_Name]])=1,$O$84,IF(COUNTIF($BQ$65:$BQ$93,Table1[[#This Row],[Full_Name]])=1,$P$84,"ERROR")))</f>
        <v>0.16</v>
      </c>
      <c r="BL46" s="97">
        <f>IF(COUNTIF($BQ$4:$BQ$35,Table1[[#This Row],[Full_Name]])=1,$N$85,IF(COUNTIF($BQ$37:$BQ$63,Table1[[#This Row],[Full_Name]])=1,$O$85,IF(COUNTIF($BQ$65:$BQ$93,Table1[[#This Row],[Full_Name]])=1,$P$85,"ERROR")))</f>
        <v>0.16</v>
      </c>
      <c r="BM46" s="97">
        <f>IF(COUNTIF($BQ$4:$BQ$35,Table1[[#This Row],[Full_Name]])=1,$N$86,IF(COUNTIF($BQ$37:$BQ$63,Table1[[#This Row],[Full_Name]])=1,$O$86,IF(COUNTIF($BQ$65:$BQ$93,Table1[[#This Row],[Full_Name]])=1,$P$86,"ERROR")))</f>
        <v>0.16</v>
      </c>
      <c r="BN46" s="97">
        <f>IF(COUNTIF($BQ$4:$BQ$35,Table1[[#This Row],[Full_Name]])=1,$N$87,IF(COUNTIF($BQ$37:$BQ$63,Table1[[#This Row],[Full_Name]])=1,$O$87,IF(COUNTIF($BQ$65:$BQ$93,Table1[[#This Row],[Full_Name]])=1,$P$87,"ERROR")))</f>
        <v>0.16</v>
      </c>
      <c r="BP46" s="91" t="s">
        <v>94</v>
      </c>
      <c r="BQ46" s="1" t="s">
        <v>84</v>
      </c>
      <c r="BR46" s="90" t="s">
        <v>90</v>
      </c>
    </row>
    <row r="47" spans="1:70" ht="13.2" x14ac:dyDescent="0.3">
      <c r="A47" s="73"/>
      <c r="B47" s="73"/>
      <c r="C47" s="73"/>
      <c r="D47" s="73"/>
      <c r="E47" s="73"/>
      <c r="F47" s="73"/>
      <c r="G47" s="73"/>
      <c r="H47" s="73"/>
      <c r="I47" s="73"/>
      <c r="J47" s="73"/>
      <c r="R47" s="1"/>
      <c r="T47" s="205"/>
      <c r="X47" s="73"/>
      <c r="Y47" s="73"/>
      <c r="Z47" s="75" t="s">
        <v>31</v>
      </c>
      <c r="AA47" s="75">
        <v>2</v>
      </c>
      <c r="AB47" s="75" t="str">
        <f>_xlfn.TEXTJOIN(,TRUE,Table1[[#This Row],[Nombre]],Table1[[#This Row],[Ruedas]])</f>
        <v>ErnSui2</v>
      </c>
      <c r="AC47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47" s="75" t="str" cm="1">
        <f t="array" ref="AD47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C</v>
      </c>
      <c r="AE47" s="75" cm="1">
        <f t="array" ref="AE47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22</v>
      </c>
      <c r="AF47" s="75" cm="1">
        <f t="array" ref="AF47">ROUND(INDEX($J$2:$J$41,SUMPRODUCT(($B$2:$E$41=Table1[[#This Row],[Full_Name]])*((ROW($J$2:$J$41)-1)))),2)</f>
        <v>116.2</v>
      </c>
      <c r="AG47" s="92">
        <f>IF(COUNTIF($BQ$4:$BQ$35,Table1[[#This Row],[Full_Name]])=1,$N$74,IF(COUNTIF($BQ$37:$BQ$63,Table1[[#This Row],[Full_Name]])=1,$O$74,IF(COUNTIF($BQ$65:$BQ$93,Table1[[#This Row],[Full_Name]])=1,$P$74,"ERROR")))</f>
        <v>-0.4</v>
      </c>
      <c r="AH47" s="93">
        <f>IF(COUNTIF($BQ$4:$BQ$35,Table1[[#This Row],[Full_Name]])=1,$N$75,IF(COUNTIF($BQ$37:$BQ$63,Table1[[#This Row],[Full_Name]])=1,$O$75,IF(COUNTIF($BQ$65:$BQ$93,Table1[[#This Row],[Full_Name]])=1,$P$75,"ERROR")))</f>
        <v>-0.2</v>
      </c>
      <c r="AI47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47" s="93">
        <f>IF(COUNTIF($BQ$4:$BQ$35,Table1[[#This Row],[Full_Name]])=1,$N$92,IF(COUNTIF($BQ$37:$BQ$63,Table1[[#This Row],[Full_Name]])=1,$O$92,IF(COUNTIF($BQ$65:$BQ$93,Table1[[#This Row],[Full_Name]])=1,$P$92,"ERROR")))</f>
        <v>0</v>
      </c>
      <c r="AK47" s="93">
        <f>IF(COUNTIF($BQ$4:$BQ$35,Table1[[#This Row],[Full_Name]])=1,$N$93,IF(COUNTIF($BQ$37:$BQ$63,Table1[[#This Row],[Full_Name]])=1,$O$93,IF(COUNTIF($BQ$65:$BQ$93,Table1[[#This Row],[Full_Name]])=1,$P$93,"ERROR")))</f>
        <v>0.04</v>
      </c>
      <c r="AL47" s="93">
        <f>IF(COUNTIF($BQ$4:$BQ$35,Table1[[#This Row],[Full_Name]])=1,$N$94,IF(COUNTIF($BQ$37:$BQ$63,Table1[[#This Row],[Full_Name]])=1,$O$94,IF(COUNTIF($BQ$65:$BQ$93,Table1[[#This Row],[Full_Name]])=1,$P$94,"ERROR")))</f>
        <v>0.08</v>
      </c>
      <c r="AM47" s="93">
        <f>IF(COUNTIF($BQ$4:$BQ$35,Table1[[#This Row],[Full_Name]])=1,$N$95,IF(COUNTIF($BQ$37:$BQ$63,Table1[[#This Row],[Full_Name]])=1,$O$95,IF(COUNTIF($BQ$65:$BQ$93,Table1[[#This Row],[Full_Name]])=1,$P$95,"ERROR")))</f>
        <v>0.08</v>
      </c>
      <c r="AN47" s="93">
        <f>IF(COUNTIF($BQ$4:$BQ$35,Table1[[#This Row],[Full_Name]])=1,$N$96,IF(COUNTIF($BQ$37:$BQ$63,Table1[[#This Row],[Full_Name]])=1,$O$96,IF(COUNTIF($BQ$65:$BQ$93,Table1[[#This Row],[Full_Name]])=1,$P$96,"ERROR")))</f>
        <v>0.125</v>
      </c>
      <c r="AO47" s="93">
        <f>IF(COUNTIF($BQ$4:$BQ$35,Table1[[#This Row],[Full_Name]])=1,$N$97,IF(COUNTIF($BQ$37:$BQ$63,Table1[[#This Row],[Full_Name]])=1,$O$97,IF(COUNTIF($BQ$65:$BQ$93,Table1[[#This Row],[Full_Name]])=1,$P$97,"ERROR")))</f>
        <v>0.125</v>
      </c>
      <c r="AP47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47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47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47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47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47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47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47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47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47" s="93">
        <f>IF(COUNTIF($BP$4:$BP$35,Table1[[#This Row],[Full_Name]])=1,$Q$69,IF(COUNTIF($BP$37:$BP$63,Table1[[#This Row],[Full_Name]])=1,$R$69,IF(COUNTIF($BP$65:$BP$93,Table1[[#This Row],[Full_Name]])=1,$S$69,"ERROR")))</f>
        <v>-0.08</v>
      </c>
      <c r="AZ47" s="93">
        <f>IF(COUNTIF($BP$4:$BP$35,Table1[[#This Row],[Full_Name]])=1,$T$69,IF(COUNTIF($BP$37:$BP$63,Table1[[#This Row],[Full_Name]])=1,$U$69,IF(COUNTIF($BP$65:$BP$93,Table1[[#This Row],[Full_Name]])=1,$V$69,"ERROR")))</f>
        <v>-0.16</v>
      </c>
      <c r="BA47" s="93">
        <f>IF(COUNTIF($BR$4:$BR$35,Table1[[#This Row],[Full_Name]])=1,$N$72,IF(COUNTIF($BR$37:$BR$63,Table1[[#This Row],[Full_Name]])=1,$O$72,IF(COUNTIF($BR$65:$BR$93,Table1[[#This Row],[Full_Name]])=1,$P$72,"ERROR")))</f>
        <v>-0.12</v>
      </c>
      <c r="BB47" s="93">
        <f>IF(COUNTIF($BR$4:$BR$35,Table1[[#This Row],[Full_Name]])=1,$T$72,IF(COUNTIF($BR$37:$BR$63,Table1[[#This Row],[Full_Name]])=1,$U$72,IF(COUNTIF($BR$65:$BR$93,Table1[[#This Row],[Full_Name]])=1,$V$72,"ERROR")))</f>
        <v>0.1</v>
      </c>
      <c r="BC47" s="93">
        <f>IF(COUNTIF($BQ$4:$BQ$35,Table1[[#This Row],[Full_Name]])=1,$N$76,IF(COUNTIF($BQ$37:$BQ$63,Table1[[#This Row],[Full_Name]])=1,$O$76,IF(COUNTIF($BQ$65:$BQ$93,Table1[[#This Row],[Full_Name]])=1,$P$76,"ERROR")))</f>
        <v>0</v>
      </c>
      <c r="BD47" s="93">
        <f>IF(COUNTIF($BQ$4:$BQ$35,Table1[[#This Row],[Full_Name]])=1,$N$77,IF(COUNTIF($BQ$37:$BQ$63,Table1[[#This Row],[Full_Name]])=1,$O$77,IF(COUNTIF($BQ$65:$BQ$93,Table1[[#This Row],[Full_Name]])=1,$P$77,"ERROR")))</f>
        <v>0</v>
      </c>
      <c r="BE47" s="93">
        <f>IF(COUNTIF($BQ$4:$BQ$35,Table1[[#This Row],[Full_Name]])=1,$N$78,IF(COUNTIF($BQ$37:$BQ$63,Table1[[#This Row],[Full_Name]])=1,$O$78,IF(COUNTIF($BQ$65:$BQ$93,Table1[[#This Row],[Full_Name]])=1,$P$78,"ERROR")))</f>
        <v>0.06</v>
      </c>
      <c r="BF47" s="93">
        <f>IF(COUNTIF($BQ$4:$BQ$35,Table1[[#This Row],[Full_Name]])=1,$N$79,IF(COUNTIF($BQ$37:$BQ$63,Table1[[#This Row],[Full_Name]])=1,$O$79,IF(COUNTIF($BQ$65:$BQ$93,Table1[[#This Row],[Full_Name]])=1,$P$79,"ERROR")))</f>
        <v>0.06</v>
      </c>
      <c r="BG47" s="93">
        <f>IF(COUNTIF($BQ$4:$BQ$35,Table1[[#This Row],[Full_Name]])=1,$N$80,IF(COUNTIF($BQ$37:$BQ$63,Table1[[#This Row],[Full_Name]])=1,$O$80,IF(COUNTIF($BQ$65:$BQ$93,Table1[[#This Row],[Full_Name]])=1,$P$80,"ERROR")))</f>
        <v>0.1</v>
      </c>
      <c r="BH47" s="93">
        <f>IF(COUNTIF($BQ$4:$BQ$35,Table1[[#This Row],[Full_Name]])=1,$N$81,IF(COUNTIF($BQ$37:$BQ$63,Table1[[#This Row],[Full_Name]])=1,$O$81,IF(COUNTIF($BQ$65:$BQ$93,Table1[[#This Row],[Full_Name]])=1,$P$81,"ERROR")))</f>
        <v>0.1</v>
      </c>
      <c r="BI47" s="93">
        <f>IF(COUNTIF($BQ$4:$BQ$35,Table1[[#This Row],[Full_Name]])=1,$N$82,IF(COUNTIF($BQ$37:$BQ$63,Table1[[#This Row],[Full_Name]])=1,$O$82,IF(COUNTIF($BQ$65:$BQ$93,Table1[[#This Row],[Full_Name]])=1,$P$82,"ERROR")))</f>
        <v>0.15</v>
      </c>
      <c r="BJ47" s="93">
        <f>IF(COUNTIF($BQ$4:$BQ$35,Table1[[#This Row],[Full_Name]])=1,$N$83,IF(COUNTIF($BQ$37:$BQ$63,Table1[[#This Row],[Full_Name]])=1,$O$83,IF(COUNTIF($BQ$65:$BQ$93,Table1[[#This Row],[Full_Name]])=1,$P$83,"ERROR")))</f>
        <v>0.15</v>
      </c>
      <c r="BK47" s="97">
        <f>IF(COUNTIF($BQ$4:$BQ$35,Table1[[#This Row],[Full_Name]])=1,$N$84,IF(COUNTIF($BQ$37:$BQ$63,Table1[[#This Row],[Full_Name]])=1,$O$84,IF(COUNTIF($BQ$65:$BQ$93,Table1[[#This Row],[Full_Name]])=1,$P$84,"ERROR")))</f>
        <v>0.16</v>
      </c>
      <c r="BL47" s="97">
        <f>IF(COUNTIF($BQ$4:$BQ$35,Table1[[#This Row],[Full_Name]])=1,$N$85,IF(COUNTIF($BQ$37:$BQ$63,Table1[[#This Row],[Full_Name]])=1,$O$85,IF(COUNTIF($BQ$65:$BQ$93,Table1[[#This Row],[Full_Name]])=1,$P$85,"ERROR")))</f>
        <v>0.16</v>
      </c>
      <c r="BM47" s="97">
        <f>IF(COUNTIF($BQ$4:$BQ$35,Table1[[#This Row],[Full_Name]])=1,$N$86,IF(COUNTIF($BQ$37:$BQ$63,Table1[[#This Row],[Full_Name]])=1,$O$86,IF(COUNTIF($BQ$65:$BQ$93,Table1[[#This Row],[Full_Name]])=1,$P$86,"ERROR")))</f>
        <v>0.16</v>
      </c>
      <c r="BN47" s="97">
        <f>IF(COUNTIF($BQ$4:$BQ$35,Table1[[#This Row],[Full_Name]])=1,$N$87,IF(COUNTIF($BQ$37:$BQ$63,Table1[[#This Row],[Full_Name]])=1,$O$87,IF(COUNTIF($BQ$65:$BQ$93,Table1[[#This Row],[Full_Name]])=1,$P$87,"ERROR")))</f>
        <v>0.16</v>
      </c>
      <c r="BP47" s="83" t="s">
        <v>73</v>
      </c>
      <c r="BQ47" s="75" t="s">
        <v>57</v>
      </c>
      <c r="BR47" s="84" t="s">
        <v>80</v>
      </c>
    </row>
    <row r="48" spans="1:70" ht="15.6" thickBot="1" x14ac:dyDescent="0.35">
      <c r="A48" s="73"/>
      <c r="B48" s="73"/>
      <c r="C48" s="147"/>
      <c r="D48" s="73"/>
      <c r="E48" s="73"/>
      <c r="F48" s="73"/>
      <c r="G48" s="73"/>
      <c r="H48" s="73"/>
      <c r="I48" s="73"/>
      <c r="J48" s="73"/>
      <c r="R48" s="1"/>
      <c r="T48" s="205"/>
      <c r="X48" s="73"/>
      <c r="Y48" s="73"/>
      <c r="Z48" s="75" t="s">
        <v>38</v>
      </c>
      <c r="AA48" s="75">
        <v>8</v>
      </c>
      <c r="AB48" s="75" t="str">
        <f>_xlfn.TEXTJOIN(,TRUE,Table1[[#This Row],[Nombre]],Table1[[#This Row],[Ruedas]])</f>
        <v>SuperCross8</v>
      </c>
      <c r="AC48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48" s="75" t="str" cm="1">
        <f t="array" ref="AD48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D</v>
      </c>
      <c r="AE48" s="75" cm="1">
        <f t="array" ref="AE48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20</v>
      </c>
      <c r="AF48" s="75" cm="1">
        <f t="array" ref="AF48">ROUND(INDEX($J$2:$J$41,SUMPRODUCT(($B$2:$E$41=Table1[[#This Row],[Full_Name]])*((ROW($J$2:$J$41)-1)))),2)</f>
        <v>77.7</v>
      </c>
      <c r="AG48" s="92">
        <f>IF(COUNTIF($BQ$4:$BQ$35,Table1[[#This Row],[Full_Name]])=1,$N$74,IF(COUNTIF($BQ$37:$BQ$63,Table1[[#This Row],[Full_Name]])=1,$O$74,IF(COUNTIF($BQ$65:$BQ$93,Table1[[#This Row],[Full_Name]])=1,$P$74,"ERROR")))</f>
        <v>-0.5</v>
      </c>
      <c r="AH48" s="93">
        <f>IF(COUNTIF($BQ$4:$BQ$35,Table1[[#This Row],[Full_Name]])=1,$N$75,IF(COUNTIF($BQ$37:$BQ$63,Table1[[#This Row],[Full_Name]])=1,$O$75,IF(COUNTIF($BQ$65:$BQ$93,Table1[[#This Row],[Full_Name]])=1,$P$75,"ERROR")))</f>
        <v>-0.25</v>
      </c>
      <c r="AI48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48" s="93">
        <f>IF(COUNTIF($BQ$4:$BQ$35,Table1[[#This Row],[Full_Name]])=1,$N$92,IF(COUNTIF($BQ$37:$BQ$63,Table1[[#This Row],[Full_Name]])=1,$O$92,IF(COUNTIF($BQ$65:$BQ$93,Table1[[#This Row],[Full_Name]])=1,$P$92,"ERROR")))</f>
        <v>0</v>
      </c>
      <c r="AK48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48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48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48" s="93">
        <f>IF(COUNTIF($BQ$4:$BQ$35,Table1[[#This Row],[Full_Name]])=1,$N$96,IF(COUNTIF($BQ$37:$BQ$63,Table1[[#This Row],[Full_Name]])=1,$O$96,IF(COUNTIF($BQ$65:$BQ$93,Table1[[#This Row],[Full_Name]])=1,$P$96,"ERROR")))</f>
        <v>0.16</v>
      </c>
      <c r="AO48" s="93">
        <f>IF(COUNTIF($BQ$4:$BQ$35,Table1[[#This Row],[Full_Name]])=1,$N$97,IF(COUNTIF($BQ$37:$BQ$63,Table1[[#This Row],[Full_Name]])=1,$O$97,IF(COUNTIF($BQ$65:$BQ$93,Table1[[#This Row],[Full_Name]])=1,$P$97,"ERROR")))</f>
        <v>0.16</v>
      </c>
      <c r="AP48" s="93">
        <f>IF(COUNTIF($BQ$4:$BQ$35,Table1[[#This Row],[Full_Name]])=1,$N$98,IF(COUNTIF($BQ$37:$BQ$63,Table1[[#This Row],[Full_Name]])=1,$O$98,IF(COUNTIF($BQ$65:$BQ$93,Table1[[#This Row],[Full_Name]])=1,$P$98,"ERROR")))</f>
        <v>0.17</v>
      </c>
      <c r="AQ48" s="93">
        <f>IF(COUNTIF($BQ$4:$BQ$35,Table1[[#This Row],[Full_Name]])=1,$N$99,IF(COUNTIF($BQ$37:$BQ$63,Table1[[#This Row],[Full_Name]])=1,$O$99,IF(COUNTIF($BQ$65:$BQ$93,Table1[[#This Row],[Full_Name]])=1,$P$99,"ERROR")))</f>
        <v>0.17</v>
      </c>
      <c r="AR48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48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48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48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48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48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48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48" s="93">
        <f>IF(COUNTIF($BP$4:$BP$35,Table1[[#This Row],[Full_Name]])=1,$Q$69,IF(COUNTIF($BP$37:$BP$63,Table1[[#This Row],[Full_Name]])=1,$R$69,IF(COUNTIF($BP$65:$BP$93,Table1[[#This Row],[Full_Name]])=1,$S$69,"ERROR")))</f>
        <v>-0.15</v>
      </c>
      <c r="AZ48" s="93">
        <f>IF(COUNTIF($BP$4:$BP$35,Table1[[#This Row],[Full_Name]])=1,$T$69,IF(COUNTIF($BP$37:$BP$63,Table1[[#This Row],[Full_Name]])=1,$U$69,IF(COUNTIF($BP$65:$BP$93,Table1[[#This Row],[Full_Name]])=1,$V$69,"ERROR")))</f>
        <v>-0.3</v>
      </c>
      <c r="BA48" s="93">
        <f>IF(COUNTIF($BR$4:$BR$35,Table1[[#This Row],[Full_Name]])=1,$N$72,IF(COUNTIF($BR$37:$BR$63,Table1[[#This Row],[Full_Name]])=1,$O$72,IF(COUNTIF($BR$65:$BR$93,Table1[[#This Row],[Full_Name]])=1,$P$72,"ERROR")))</f>
        <v>-0.06</v>
      </c>
      <c r="BB48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48" s="93">
        <f>IF(COUNTIF($BQ$4:$BQ$35,Table1[[#This Row],[Full_Name]])=1,$N$76,IF(COUNTIF($BQ$37:$BQ$63,Table1[[#This Row],[Full_Name]])=1,$O$76,IF(COUNTIF($BQ$65:$BQ$93,Table1[[#This Row],[Full_Name]])=1,$P$76,"ERROR")))</f>
        <v>0</v>
      </c>
      <c r="BD48" s="93">
        <f>IF(COUNTIF($BQ$4:$BQ$35,Table1[[#This Row],[Full_Name]])=1,$N$77,IF(COUNTIF($BQ$37:$BQ$63,Table1[[#This Row],[Full_Name]])=1,$O$77,IF(COUNTIF($BQ$65:$BQ$93,Table1[[#This Row],[Full_Name]])=1,$P$77,"ERROR")))</f>
        <v>0</v>
      </c>
      <c r="BE48" s="93">
        <f>IF(COUNTIF($BQ$4:$BQ$35,Table1[[#This Row],[Full_Name]])=1,$N$78,IF(COUNTIF($BQ$37:$BQ$63,Table1[[#This Row],[Full_Name]])=1,$O$78,IF(COUNTIF($BQ$65:$BQ$93,Table1[[#This Row],[Full_Name]])=1,$P$78,"ERROR")))</f>
        <v>0.08</v>
      </c>
      <c r="BF48" s="93">
        <f>IF(COUNTIF($BQ$4:$BQ$35,Table1[[#This Row],[Full_Name]])=1,$N$79,IF(COUNTIF($BQ$37:$BQ$63,Table1[[#This Row],[Full_Name]])=1,$O$79,IF(COUNTIF($BQ$65:$BQ$93,Table1[[#This Row],[Full_Name]])=1,$P$79,"ERROR")))</f>
        <v>0.08</v>
      </c>
      <c r="BG48" s="93">
        <f>IF(COUNTIF($BQ$4:$BQ$35,Table1[[#This Row],[Full_Name]])=1,$N$80,IF(COUNTIF($BQ$37:$BQ$63,Table1[[#This Row],[Full_Name]])=1,$O$80,IF(COUNTIF($BQ$65:$BQ$93,Table1[[#This Row],[Full_Name]])=1,$P$80,"ERROR")))</f>
        <v>0.13</v>
      </c>
      <c r="BH48" s="93">
        <f>IF(COUNTIF($BQ$4:$BQ$35,Table1[[#This Row],[Full_Name]])=1,$N$81,IF(COUNTIF($BQ$37:$BQ$63,Table1[[#This Row],[Full_Name]])=1,$O$81,IF(COUNTIF($BQ$65:$BQ$93,Table1[[#This Row],[Full_Name]])=1,$P$81,"ERROR")))</f>
        <v>0.13</v>
      </c>
      <c r="BI48" s="93">
        <f>IF(COUNTIF($BQ$4:$BQ$35,Table1[[#This Row],[Full_Name]])=1,$N$82,IF(COUNTIF($BQ$37:$BQ$63,Table1[[#This Row],[Full_Name]])=1,$O$82,IF(COUNTIF($BQ$65:$BQ$93,Table1[[#This Row],[Full_Name]])=1,$P$82,"ERROR")))</f>
        <v>0.19</v>
      </c>
      <c r="BJ48" s="93">
        <f>IF(COUNTIF($BQ$4:$BQ$35,Table1[[#This Row],[Full_Name]])=1,$N$83,IF(COUNTIF($BQ$37:$BQ$63,Table1[[#This Row],[Full_Name]])=1,$O$83,IF(COUNTIF($BQ$65:$BQ$93,Table1[[#This Row],[Full_Name]])=1,$P$83,"ERROR")))</f>
        <v>0.19</v>
      </c>
      <c r="BK48" s="97">
        <f>IF(COUNTIF($BQ$4:$BQ$35,Table1[[#This Row],[Full_Name]])=1,$N$84,IF(COUNTIF($BQ$37:$BQ$63,Table1[[#This Row],[Full_Name]])=1,$O$84,IF(COUNTIF($BQ$65:$BQ$93,Table1[[#This Row],[Full_Name]])=1,$P$84,"ERROR")))</f>
        <v>0.2</v>
      </c>
      <c r="BL48" s="97">
        <f>IF(COUNTIF($BQ$4:$BQ$35,Table1[[#This Row],[Full_Name]])=1,$N$85,IF(COUNTIF($BQ$37:$BQ$63,Table1[[#This Row],[Full_Name]])=1,$O$85,IF(COUNTIF($BQ$65:$BQ$93,Table1[[#This Row],[Full_Name]])=1,$P$85,"ERROR")))</f>
        <v>0.2</v>
      </c>
      <c r="BM48" s="97">
        <f>IF(COUNTIF($BQ$4:$BQ$35,Table1[[#This Row],[Full_Name]])=1,$N$86,IF(COUNTIF($BQ$37:$BQ$63,Table1[[#This Row],[Full_Name]])=1,$O$86,IF(COUNTIF($BQ$65:$BQ$93,Table1[[#This Row],[Full_Name]])=1,$P$86,"ERROR")))</f>
        <v>0.2</v>
      </c>
      <c r="BN48" s="97">
        <f>IF(COUNTIF($BQ$4:$BQ$35,Table1[[#This Row],[Full_Name]])=1,$N$87,IF(COUNTIF($BQ$37:$BQ$63,Table1[[#This Row],[Full_Name]])=1,$O$87,IF(COUNTIF($BQ$65:$BQ$93,Table1[[#This Row],[Full_Name]])=1,$P$87,"ERROR")))</f>
        <v>0.2</v>
      </c>
      <c r="BP48" s="91" t="s">
        <v>95</v>
      </c>
      <c r="BQ48" s="75" t="s">
        <v>48</v>
      </c>
      <c r="BR48" s="84" t="s">
        <v>426</v>
      </c>
    </row>
    <row r="49" spans="1:70" ht="13.8" thickBot="1" x14ac:dyDescent="0.35">
      <c r="A49" s="73"/>
      <c r="B49" s="73"/>
      <c r="C49" s="73"/>
      <c r="D49" s="73"/>
      <c r="E49" s="73"/>
      <c r="F49" s="73"/>
      <c r="G49" s="73"/>
      <c r="J49" s="73"/>
      <c r="L49" s="143" t="s">
        <v>294</v>
      </c>
      <c r="M49" s="144"/>
      <c r="N49" s="148">
        <v>2.5000000000000001E-2</v>
      </c>
      <c r="R49" s="1"/>
      <c r="T49" s="205"/>
      <c r="X49" s="73"/>
      <c r="Y49" s="73"/>
      <c r="Z49" s="75" t="s">
        <v>38</v>
      </c>
      <c r="AA49" s="75">
        <v>2</v>
      </c>
      <c r="AB49" s="75" t="str">
        <f>_xlfn.TEXTJOIN(,TRUE,Table1[[#This Row],[Nombre]],Table1[[#This Row],[Ruedas]])</f>
        <v>SuperCross2</v>
      </c>
      <c r="AC49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49" s="75" t="str" cm="1">
        <f t="array" ref="AD49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B</v>
      </c>
      <c r="AE49" s="75" cm="1">
        <f t="array" ref="AE49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32</v>
      </c>
      <c r="AF49" s="75" cm="1">
        <f t="array" ref="AF49">ROUND(INDEX($J$2:$J$41,SUMPRODUCT(($B$2:$E$41=Table1[[#This Row],[Full_Name]])*((ROW($J$2:$J$41)-1)))),2)</f>
        <v>199.12</v>
      </c>
      <c r="AG49" s="92">
        <f>IF(COUNTIF($BQ$4:$BQ$35,Table1[[#This Row],[Full_Name]])=1,$N$74,IF(COUNTIF($BQ$37:$BQ$63,Table1[[#This Row],[Full_Name]])=1,$O$74,IF(COUNTIF($BQ$65:$BQ$93,Table1[[#This Row],[Full_Name]])=1,$P$74,"ERROR")))</f>
        <v>-0.5</v>
      </c>
      <c r="AH49" s="93">
        <f>IF(COUNTIF($BQ$4:$BQ$35,Table1[[#This Row],[Full_Name]])=1,$N$75,IF(COUNTIF($BQ$37:$BQ$63,Table1[[#This Row],[Full_Name]])=1,$O$75,IF(COUNTIF($BQ$65:$BQ$93,Table1[[#This Row],[Full_Name]])=1,$P$75,"ERROR")))</f>
        <v>-0.25</v>
      </c>
      <c r="AI49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49" s="93">
        <f>IF(COUNTIF($BQ$4:$BQ$35,Table1[[#This Row],[Full_Name]])=1,$N$92,IF(COUNTIF($BQ$37:$BQ$63,Table1[[#This Row],[Full_Name]])=1,$O$92,IF(COUNTIF($BQ$65:$BQ$93,Table1[[#This Row],[Full_Name]])=1,$P$92,"ERROR")))</f>
        <v>0</v>
      </c>
      <c r="AK49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49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49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49" s="93">
        <f>IF(COUNTIF($BQ$4:$BQ$35,Table1[[#This Row],[Full_Name]])=1,$N$96,IF(COUNTIF($BQ$37:$BQ$63,Table1[[#This Row],[Full_Name]])=1,$O$96,IF(COUNTIF($BQ$65:$BQ$93,Table1[[#This Row],[Full_Name]])=1,$P$96,"ERROR")))</f>
        <v>0.16</v>
      </c>
      <c r="AO49" s="93">
        <f>IF(COUNTIF($BQ$4:$BQ$35,Table1[[#This Row],[Full_Name]])=1,$N$97,IF(COUNTIF($BQ$37:$BQ$63,Table1[[#This Row],[Full_Name]])=1,$O$97,IF(COUNTIF($BQ$65:$BQ$93,Table1[[#This Row],[Full_Name]])=1,$P$97,"ERROR")))</f>
        <v>0.16</v>
      </c>
      <c r="AP49" s="93">
        <f>IF(COUNTIF($BQ$4:$BQ$35,Table1[[#This Row],[Full_Name]])=1,$N$98,IF(COUNTIF($BQ$37:$BQ$63,Table1[[#This Row],[Full_Name]])=1,$O$98,IF(COUNTIF($BQ$65:$BQ$93,Table1[[#This Row],[Full_Name]])=1,$P$98,"ERROR")))</f>
        <v>0.17</v>
      </c>
      <c r="AQ49" s="93">
        <f>IF(COUNTIF($BQ$4:$BQ$35,Table1[[#This Row],[Full_Name]])=1,$N$99,IF(COUNTIF($BQ$37:$BQ$63,Table1[[#This Row],[Full_Name]])=1,$O$99,IF(COUNTIF($BQ$65:$BQ$93,Table1[[#This Row],[Full_Name]])=1,$P$99,"ERROR")))</f>
        <v>0.17</v>
      </c>
      <c r="AR49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49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49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49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49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49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49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49" s="93">
        <f>IF(COUNTIF($BP$4:$BP$35,Table1[[#This Row],[Full_Name]])=1,$Q$69,IF(COUNTIF($BP$37:$BP$63,Table1[[#This Row],[Full_Name]])=1,$R$69,IF(COUNTIF($BP$65:$BP$93,Table1[[#This Row],[Full_Name]])=1,$S$69,"ERROR")))</f>
        <v>-0.15</v>
      </c>
      <c r="AZ49" s="93">
        <f>IF(COUNTIF($BP$4:$BP$35,Table1[[#This Row],[Full_Name]])=1,$T$69,IF(COUNTIF($BP$37:$BP$63,Table1[[#This Row],[Full_Name]])=1,$U$69,IF(COUNTIF($BP$65:$BP$93,Table1[[#This Row],[Full_Name]])=1,$V$69,"ERROR")))</f>
        <v>-0.3</v>
      </c>
      <c r="BA49" s="93">
        <f>IF(COUNTIF($BR$4:$BR$35,Table1[[#This Row],[Full_Name]])=1,$N$72,IF(COUNTIF($BR$37:$BR$63,Table1[[#This Row],[Full_Name]])=1,$O$72,IF(COUNTIF($BR$65:$BR$93,Table1[[#This Row],[Full_Name]])=1,$P$72,"ERROR")))</f>
        <v>-0.06</v>
      </c>
      <c r="BB49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49" s="93">
        <f>IF(COUNTIF($BQ$4:$BQ$35,Table1[[#This Row],[Full_Name]])=1,$N$76,IF(COUNTIF($BQ$37:$BQ$63,Table1[[#This Row],[Full_Name]])=1,$O$76,IF(COUNTIF($BQ$65:$BQ$93,Table1[[#This Row],[Full_Name]])=1,$P$76,"ERROR")))</f>
        <v>0</v>
      </c>
      <c r="BD49" s="93">
        <f>IF(COUNTIF($BQ$4:$BQ$35,Table1[[#This Row],[Full_Name]])=1,$N$77,IF(COUNTIF($BQ$37:$BQ$63,Table1[[#This Row],[Full_Name]])=1,$O$77,IF(COUNTIF($BQ$65:$BQ$93,Table1[[#This Row],[Full_Name]])=1,$P$77,"ERROR")))</f>
        <v>0</v>
      </c>
      <c r="BE49" s="93">
        <f>IF(COUNTIF($BQ$4:$BQ$35,Table1[[#This Row],[Full_Name]])=1,$N$78,IF(COUNTIF($BQ$37:$BQ$63,Table1[[#This Row],[Full_Name]])=1,$O$78,IF(COUNTIF($BQ$65:$BQ$93,Table1[[#This Row],[Full_Name]])=1,$P$78,"ERROR")))</f>
        <v>0.08</v>
      </c>
      <c r="BF49" s="93">
        <f>IF(COUNTIF($BQ$4:$BQ$35,Table1[[#This Row],[Full_Name]])=1,$N$79,IF(COUNTIF($BQ$37:$BQ$63,Table1[[#This Row],[Full_Name]])=1,$O$79,IF(COUNTIF($BQ$65:$BQ$93,Table1[[#This Row],[Full_Name]])=1,$P$79,"ERROR")))</f>
        <v>0.08</v>
      </c>
      <c r="BG49" s="93">
        <f>IF(COUNTIF($BQ$4:$BQ$35,Table1[[#This Row],[Full_Name]])=1,$N$80,IF(COUNTIF($BQ$37:$BQ$63,Table1[[#This Row],[Full_Name]])=1,$O$80,IF(COUNTIF($BQ$65:$BQ$93,Table1[[#This Row],[Full_Name]])=1,$P$80,"ERROR")))</f>
        <v>0.13</v>
      </c>
      <c r="BH49" s="93">
        <f>IF(COUNTIF($BQ$4:$BQ$35,Table1[[#This Row],[Full_Name]])=1,$N$81,IF(COUNTIF($BQ$37:$BQ$63,Table1[[#This Row],[Full_Name]])=1,$O$81,IF(COUNTIF($BQ$65:$BQ$93,Table1[[#This Row],[Full_Name]])=1,$P$81,"ERROR")))</f>
        <v>0.13</v>
      </c>
      <c r="BI49" s="93">
        <f>IF(COUNTIF($BQ$4:$BQ$35,Table1[[#This Row],[Full_Name]])=1,$N$82,IF(COUNTIF($BQ$37:$BQ$63,Table1[[#This Row],[Full_Name]])=1,$O$82,IF(COUNTIF($BQ$65:$BQ$93,Table1[[#This Row],[Full_Name]])=1,$P$82,"ERROR")))</f>
        <v>0.19</v>
      </c>
      <c r="BJ49" s="93">
        <f>IF(COUNTIF($BQ$4:$BQ$35,Table1[[#This Row],[Full_Name]])=1,$N$83,IF(COUNTIF($BQ$37:$BQ$63,Table1[[#This Row],[Full_Name]])=1,$O$83,IF(COUNTIF($BQ$65:$BQ$93,Table1[[#This Row],[Full_Name]])=1,$P$83,"ERROR")))</f>
        <v>0.19</v>
      </c>
      <c r="BK49" s="97">
        <f>IF(COUNTIF($BQ$4:$BQ$35,Table1[[#This Row],[Full_Name]])=1,$N$84,IF(COUNTIF($BQ$37:$BQ$63,Table1[[#This Row],[Full_Name]])=1,$O$84,IF(COUNTIF($BQ$65:$BQ$93,Table1[[#This Row],[Full_Name]])=1,$P$84,"ERROR")))</f>
        <v>0.2</v>
      </c>
      <c r="BL49" s="97">
        <f>IF(COUNTIF($BQ$4:$BQ$35,Table1[[#This Row],[Full_Name]])=1,$N$85,IF(COUNTIF($BQ$37:$BQ$63,Table1[[#This Row],[Full_Name]])=1,$O$85,IF(COUNTIF($BQ$65:$BQ$93,Table1[[#This Row],[Full_Name]])=1,$P$85,"ERROR")))</f>
        <v>0.2</v>
      </c>
      <c r="BM49" s="97">
        <f>IF(COUNTIF($BQ$4:$BQ$35,Table1[[#This Row],[Full_Name]])=1,$N$86,IF(COUNTIF($BQ$37:$BQ$63,Table1[[#This Row],[Full_Name]])=1,$O$86,IF(COUNTIF($BQ$65:$BQ$93,Table1[[#This Row],[Full_Name]])=1,$P$86,"ERROR")))</f>
        <v>0.2</v>
      </c>
      <c r="BN49" s="97">
        <f>IF(COUNTIF($BQ$4:$BQ$35,Table1[[#This Row],[Full_Name]])=1,$N$87,IF(COUNTIF($BQ$37:$BQ$63,Table1[[#This Row],[Full_Name]])=1,$O$87,IF(COUNTIF($BQ$65:$BQ$93,Table1[[#This Row],[Full_Name]])=1,$P$87,"ERROR")))</f>
        <v>0.2</v>
      </c>
      <c r="BP49" s="91"/>
      <c r="BQ49" s="75" t="s">
        <v>85</v>
      </c>
      <c r="BR49" s="84" t="s">
        <v>83</v>
      </c>
    </row>
    <row r="50" spans="1:70" ht="13.2" x14ac:dyDescent="0.3">
      <c r="A50" s="73"/>
      <c r="B50" s="73"/>
      <c r="C50" s="149"/>
      <c r="D50" s="73"/>
      <c r="E50" s="73"/>
      <c r="F50" s="73"/>
      <c r="G50" s="73"/>
      <c r="H50" s="73"/>
      <c r="I50" s="73"/>
      <c r="J50" s="73"/>
      <c r="R50" s="1"/>
      <c r="T50" s="205"/>
      <c r="X50" s="73"/>
      <c r="Y50" s="73"/>
      <c r="Z50" s="75" t="s">
        <v>40</v>
      </c>
      <c r="AA50" s="75">
        <v>8</v>
      </c>
      <c r="AB50" s="75" t="str">
        <f>_xlfn.TEXTJOIN(,TRUE,Table1[[#This Row],[Nombre]],Table1[[#This Row],[Ruedas]])</f>
        <v>Aguila8</v>
      </c>
      <c r="AC50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3</v>
      </c>
      <c r="AD50" s="75" t="str" cm="1">
        <f t="array" ref="AD50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C</v>
      </c>
      <c r="AE50" s="75" cm="1">
        <f t="array" ref="AE50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24</v>
      </c>
      <c r="AF50" s="75" cm="1">
        <f t="array" ref="AF50">ROUND(INDEX($J$2:$J$41,SUMPRODUCT(($B$2:$E$41=Table1[[#This Row],[Full_Name]])*((ROW($J$2:$J$41)-1)))),2)</f>
        <v>124.72</v>
      </c>
      <c r="AG50" s="92">
        <f>IF(COUNTIF($BQ$4:$BQ$35,Table1[[#This Row],[Full_Name]])=1,$N$74,IF(COUNTIF($BQ$37:$BQ$63,Table1[[#This Row],[Full_Name]])=1,$O$74,IF(COUNTIF($BQ$65:$BQ$93,Table1[[#This Row],[Full_Name]])=1,$P$74,"ERROR")))</f>
        <v>-0.4</v>
      </c>
      <c r="AH50" s="93">
        <f>IF(COUNTIF($BQ$4:$BQ$35,Table1[[#This Row],[Full_Name]])=1,$N$75,IF(COUNTIF($BQ$37:$BQ$63,Table1[[#This Row],[Full_Name]])=1,$O$75,IF(COUNTIF($BQ$65:$BQ$93,Table1[[#This Row],[Full_Name]])=1,$P$75,"ERROR")))</f>
        <v>-0.2</v>
      </c>
      <c r="AI50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50" s="93">
        <f>IF(COUNTIF($BQ$4:$BQ$35,Table1[[#This Row],[Full_Name]])=1,$N$92,IF(COUNTIF($BQ$37:$BQ$63,Table1[[#This Row],[Full_Name]])=1,$O$92,IF(COUNTIF($BQ$65:$BQ$93,Table1[[#This Row],[Full_Name]])=1,$P$92,"ERROR")))</f>
        <v>0</v>
      </c>
      <c r="AK50" s="93">
        <f>IF(COUNTIF($BQ$4:$BQ$35,Table1[[#This Row],[Full_Name]])=1,$N$93,IF(COUNTIF($BQ$37:$BQ$63,Table1[[#This Row],[Full_Name]])=1,$O$93,IF(COUNTIF($BQ$65:$BQ$93,Table1[[#This Row],[Full_Name]])=1,$P$93,"ERROR")))</f>
        <v>0.04</v>
      </c>
      <c r="AL50" s="93">
        <f>IF(COUNTIF($BQ$4:$BQ$35,Table1[[#This Row],[Full_Name]])=1,$N$94,IF(COUNTIF($BQ$37:$BQ$63,Table1[[#This Row],[Full_Name]])=1,$O$94,IF(COUNTIF($BQ$65:$BQ$93,Table1[[#This Row],[Full_Name]])=1,$P$94,"ERROR")))</f>
        <v>0.08</v>
      </c>
      <c r="AM50" s="93">
        <f>IF(COUNTIF($BQ$4:$BQ$35,Table1[[#This Row],[Full_Name]])=1,$N$95,IF(COUNTIF($BQ$37:$BQ$63,Table1[[#This Row],[Full_Name]])=1,$O$95,IF(COUNTIF($BQ$65:$BQ$93,Table1[[#This Row],[Full_Name]])=1,$P$95,"ERROR")))</f>
        <v>0.08</v>
      </c>
      <c r="AN50" s="93">
        <f>IF(COUNTIF($BQ$4:$BQ$35,Table1[[#This Row],[Full_Name]])=1,$N$96,IF(COUNTIF($BQ$37:$BQ$63,Table1[[#This Row],[Full_Name]])=1,$O$96,IF(COUNTIF($BQ$65:$BQ$93,Table1[[#This Row],[Full_Name]])=1,$P$96,"ERROR")))</f>
        <v>0.125</v>
      </c>
      <c r="AO50" s="93">
        <f>IF(COUNTIF($BQ$4:$BQ$35,Table1[[#This Row],[Full_Name]])=1,$N$97,IF(COUNTIF($BQ$37:$BQ$63,Table1[[#This Row],[Full_Name]])=1,$O$97,IF(COUNTIF($BQ$65:$BQ$93,Table1[[#This Row],[Full_Name]])=1,$P$97,"ERROR")))</f>
        <v>0.125</v>
      </c>
      <c r="AP50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50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50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50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50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50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50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50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50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50" s="93">
        <f>IF(COUNTIF($BP$4:$BP$35,Table1[[#This Row],[Full_Name]])=1,$Q$69,IF(COUNTIF($BP$37:$BP$63,Table1[[#This Row],[Full_Name]])=1,$R$69,IF(COUNTIF($BP$65:$BP$93,Table1[[#This Row],[Full_Name]])=1,$S$69,"ERROR")))</f>
        <v>-0.08</v>
      </c>
      <c r="AZ50" s="93">
        <f>IF(COUNTIF($BP$4:$BP$35,Table1[[#This Row],[Full_Name]])=1,$T$69,IF(COUNTIF($BP$37:$BP$63,Table1[[#This Row],[Full_Name]])=1,$U$69,IF(COUNTIF($BP$65:$BP$93,Table1[[#This Row],[Full_Name]])=1,$V$69,"ERROR")))</f>
        <v>-0.16</v>
      </c>
      <c r="BA50" s="93">
        <f>IF(COUNTIF($BR$4:$BR$35,Table1[[#This Row],[Full_Name]])=1,$N$72,IF(COUNTIF($BR$37:$BR$63,Table1[[#This Row],[Full_Name]])=1,$O$72,IF(COUNTIF($BR$65:$BR$93,Table1[[#This Row],[Full_Name]])=1,$P$72,"ERROR")))</f>
        <v>-0.12</v>
      </c>
      <c r="BB50" s="93">
        <f>IF(COUNTIF($BR$4:$BR$35,Table1[[#This Row],[Full_Name]])=1,$T$72,IF(COUNTIF($BR$37:$BR$63,Table1[[#This Row],[Full_Name]])=1,$U$72,IF(COUNTIF($BR$65:$BR$93,Table1[[#This Row],[Full_Name]])=1,$V$72,"ERROR")))</f>
        <v>0.1</v>
      </c>
      <c r="BC50" s="93">
        <f>IF(COUNTIF($BQ$4:$BQ$35,Table1[[#This Row],[Full_Name]])=1,$N$76,IF(COUNTIF($BQ$37:$BQ$63,Table1[[#This Row],[Full_Name]])=1,$O$76,IF(COUNTIF($BQ$65:$BQ$93,Table1[[#This Row],[Full_Name]])=1,$P$76,"ERROR")))</f>
        <v>0</v>
      </c>
      <c r="BD50" s="93">
        <f>IF(COUNTIF($BQ$4:$BQ$35,Table1[[#This Row],[Full_Name]])=1,$N$77,IF(COUNTIF($BQ$37:$BQ$63,Table1[[#This Row],[Full_Name]])=1,$O$77,IF(COUNTIF($BQ$65:$BQ$93,Table1[[#This Row],[Full_Name]])=1,$P$77,"ERROR")))</f>
        <v>0</v>
      </c>
      <c r="BE50" s="93">
        <f>IF(COUNTIF($BQ$4:$BQ$35,Table1[[#This Row],[Full_Name]])=1,$N$78,IF(COUNTIF($BQ$37:$BQ$63,Table1[[#This Row],[Full_Name]])=1,$O$78,IF(COUNTIF($BQ$65:$BQ$93,Table1[[#This Row],[Full_Name]])=1,$P$78,"ERROR")))</f>
        <v>0.06</v>
      </c>
      <c r="BF50" s="93">
        <f>IF(COUNTIF($BQ$4:$BQ$35,Table1[[#This Row],[Full_Name]])=1,$N$79,IF(COUNTIF($BQ$37:$BQ$63,Table1[[#This Row],[Full_Name]])=1,$O$79,IF(COUNTIF($BQ$65:$BQ$93,Table1[[#This Row],[Full_Name]])=1,$P$79,"ERROR")))</f>
        <v>0.06</v>
      </c>
      <c r="BG50" s="93">
        <f>IF(COUNTIF($BQ$4:$BQ$35,Table1[[#This Row],[Full_Name]])=1,$N$80,IF(COUNTIF($BQ$37:$BQ$63,Table1[[#This Row],[Full_Name]])=1,$O$80,IF(COUNTIF($BQ$65:$BQ$93,Table1[[#This Row],[Full_Name]])=1,$P$80,"ERROR")))</f>
        <v>0.1</v>
      </c>
      <c r="BH50" s="93">
        <f>IF(COUNTIF($BQ$4:$BQ$35,Table1[[#This Row],[Full_Name]])=1,$N$81,IF(COUNTIF($BQ$37:$BQ$63,Table1[[#This Row],[Full_Name]])=1,$O$81,IF(COUNTIF($BQ$65:$BQ$93,Table1[[#This Row],[Full_Name]])=1,$P$81,"ERROR")))</f>
        <v>0.1</v>
      </c>
      <c r="BI50" s="93">
        <f>IF(COUNTIF($BQ$4:$BQ$35,Table1[[#This Row],[Full_Name]])=1,$N$82,IF(COUNTIF($BQ$37:$BQ$63,Table1[[#This Row],[Full_Name]])=1,$O$82,IF(COUNTIF($BQ$65:$BQ$93,Table1[[#This Row],[Full_Name]])=1,$P$82,"ERROR")))</f>
        <v>0.15</v>
      </c>
      <c r="BJ50" s="93">
        <f>IF(COUNTIF($BQ$4:$BQ$35,Table1[[#This Row],[Full_Name]])=1,$N$83,IF(COUNTIF($BQ$37:$BQ$63,Table1[[#This Row],[Full_Name]])=1,$O$83,IF(COUNTIF($BQ$65:$BQ$93,Table1[[#This Row],[Full_Name]])=1,$P$83,"ERROR")))</f>
        <v>0.15</v>
      </c>
      <c r="BK50" s="97">
        <f>IF(COUNTIF($BQ$4:$BQ$35,Table1[[#This Row],[Full_Name]])=1,$N$84,IF(COUNTIF($BQ$37:$BQ$63,Table1[[#This Row],[Full_Name]])=1,$O$84,IF(COUNTIF($BQ$65:$BQ$93,Table1[[#This Row],[Full_Name]])=1,$P$84,"ERROR")))</f>
        <v>0.16</v>
      </c>
      <c r="BL50" s="97">
        <f>IF(COUNTIF($BQ$4:$BQ$35,Table1[[#This Row],[Full_Name]])=1,$N$85,IF(COUNTIF($BQ$37:$BQ$63,Table1[[#This Row],[Full_Name]])=1,$O$85,IF(COUNTIF($BQ$65:$BQ$93,Table1[[#This Row],[Full_Name]])=1,$P$85,"ERROR")))</f>
        <v>0.16</v>
      </c>
      <c r="BM50" s="97">
        <f>IF(COUNTIF($BQ$4:$BQ$35,Table1[[#This Row],[Full_Name]])=1,$N$86,IF(COUNTIF($BQ$37:$BQ$63,Table1[[#This Row],[Full_Name]])=1,$O$86,IF(COUNTIF($BQ$65:$BQ$93,Table1[[#This Row],[Full_Name]])=1,$P$86,"ERROR")))</f>
        <v>0.16</v>
      </c>
      <c r="BN50" s="97">
        <f>IF(COUNTIF($BQ$4:$BQ$35,Table1[[#This Row],[Full_Name]])=1,$N$87,IF(COUNTIF($BQ$37:$BQ$63,Table1[[#This Row],[Full_Name]])=1,$O$87,IF(COUNTIF($BQ$65:$BQ$93,Table1[[#This Row],[Full_Name]])=1,$P$87,"ERROR")))</f>
        <v>0.16</v>
      </c>
      <c r="BP50" s="83" t="s">
        <v>70</v>
      </c>
      <c r="BQ50" s="75" t="s">
        <v>63</v>
      </c>
      <c r="BR50" s="84" t="s">
        <v>84</v>
      </c>
    </row>
    <row r="51" spans="1:70" ht="13.2" x14ac:dyDescent="0.3">
      <c r="A51" s="73"/>
      <c r="B51" s="73"/>
      <c r="C51" s="149"/>
      <c r="D51" s="73"/>
      <c r="E51" s="73"/>
      <c r="F51" s="73"/>
      <c r="G51" s="73"/>
      <c r="H51" s="73"/>
      <c r="I51" s="73"/>
      <c r="J51" s="73"/>
      <c r="R51" s="1"/>
      <c r="X51" s="73"/>
      <c r="Y51" s="73"/>
      <c r="Z51" s="75" t="s">
        <v>40</v>
      </c>
      <c r="AA51" s="75">
        <v>2</v>
      </c>
      <c r="AB51" s="75" t="str">
        <f>_xlfn.TEXTJOIN(,TRUE,Table1[[#This Row],[Nombre]],Table1[[#This Row],[Ruedas]])</f>
        <v>Aguila2</v>
      </c>
      <c r="AC51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3</v>
      </c>
      <c r="AD51" s="75" t="str" cm="1">
        <f t="array" ref="AD51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B</v>
      </c>
      <c r="AE51" s="75" cm="1">
        <f t="array" ref="AE51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32</v>
      </c>
      <c r="AF51" s="75" cm="1">
        <f t="array" ref="AF51">ROUND(INDEX($J$2:$J$41,SUMPRODUCT(($B$2:$E$41=Table1[[#This Row],[Full_Name]])*((ROW($J$2:$J$41)-1)))),2)</f>
        <v>199.12</v>
      </c>
      <c r="AG51" s="92">
        <f>IF(COUNTIF($BQ$4:$BQ$35,Table1[[#This Row],[Full_Name]])=1,$N$74,IF(COUNTIF($BQ$37:$BQ$63,Table1[[#This Row],[Full_Name]])=1,$O$74,IF(COUNTIF($BQ$65:$BQ$93,Table1[[#This Row],[Full_Name]])=1,$P$74,"ERROR")))</f>
        <v>-0.5</v>
      </c>
      <c r="AH51" s="93">
        <f>IF(COUNTIF($BQ$4:$BQ$35,Table1[[#This Row],[Full_Name]])=1,$N$75,IF(COUNTIF($BQ$37:$BQ$63,Table1[[#This Row],[Full_Name]])=1,$O$75,IF(COUNTIF($BQ$65:$BQ$93,Table1[[#This Row],[Full_Name]])=1,$P$75,"ERROR")))</f>
        <v>-0.25</v>
      </c>
      <c r="AI51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51" s="93">
        <f>IF(COUNTIF($BQ$4:$BQ$35,Table1[[#This Row],[Full_Name]])=1,$N$92,IF(COUNTIF($BQ$37:$BQ$63,Table1[[#This Row],[Full_Name]])=1,$O$92,IF(COUNTIF($BQ$65:$BQ$93,Table1[[#This Row],[Full_Name]])=1,$P$92,"ERROR")))</f>
        <v>0</v>
      </c>
      <c r="AK51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51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51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51" s="93">
        <f>IF(COUNTIF($BQ$4:$BQ$35,Table1[[#This Row],[Full_Name]])=1,$N$96,IF(COUNTIF($BQ$37:$BQ$63,Table1[[#This Row],[Full_Name]])=1,$O$96,IF(COUNTIF($BQ$65:$BQ$93,Table1[[#This Row],[Full_Name]])=1,$P$96,"ERROR")))</f>
        <v>0.16</v>
      </c>
      <c r="AO51" s="93">
        <f>IF(COUNTIF($BQ$4:$BQ$35,Table1[[#This Row],[Full_Name]])=1,$N$97,IF(COUNTIF($BQ$37:$BQ$63,Table1[[#This Row],[Full_Name]])=1,$O$97,IF(COUNTIF($BQ$65:$BQ$93,Table1[[#This Row],[Full_Name]])=1,$P$97,"ERROR")))</f>
        <v>0.16</v>
      </c>
      <c r="AP51" s="93">
        <f>IF(COUNTIF($BQ$4:$BQ$35,Table1[[#This Row],[Full_Name]])=1,$N$98,IF(COUNTIF($BQ$37:$BQ$63,Table1[[#This Row],[Full_Name]])=1,$O$98,IF(COUNTIF($BQ$65:$BQ$93,Table1[[#This Row],[Full_Name]])=1,$P$98,"ERROR")))</f>
        <v>0.17</v>
      </c>
      <c r="AQ51" s="93">
        <f>IF(COUNTIF($BQ$4:$BQ$35,Table1[[#This Row],[Full_Name]])=1,$N$99,IF(COUNTIF($BQ$37:$BQ$63,Table1[[#This Row],[Full_Name]])=1,$O$99,IF(COUNTIF($BQ$65:$BQ$93,Table1[[#This Row],[Full_Name]])=1,$P$99,"ERROR")))</f>
        <v>0.17</v>
      </c>
      <c r="AR51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51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51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51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51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51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51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51" s="93">
        <f>IF(COUNTIF($BP$4:$BP$35,Table1[[#This Row],[Full_Name]])=1,$Q$69,IF(COUNTIF($BP$37:$BP$63,Table1[[#This Row],[Full_Name]])=1,$R$69,IF(COUNTIF($BP$65:$BP$93,Table1[[#This Row],[Full_Name]])=1,$S$69,"ERROR")))</f>
        <v>-0.15</v>
      </c>
      <c r="AZ51" s="93">
        <f>IF(COUNTIF($BP$4:$BP$35,Table1[[#This Row],[Full_Name]])=1,$T$69,IF(COUNTIF($BP$37:$BP$63,Table1[[#This Row],[Full_Name]])=1,$U$69,IF(COUNTIF($BP$65:$BP$93,Table1[[#This Row],[Full_Name]])=1,$V$69,"ERROR")))</f>
        <v>-0.3</v>
      </c>
      <c r="BA51" s="93">
        <f>IF(COUNTIF($BR$4:$BR$35,Table1[[#This Row],[Full_Name]])=1,$N$72,IF(COUNTIF($BR$37:$BR$63,Table1[[#This Row],[Full_Name]])=1,$O$72,IF(COUNTIF($BR$65:$BR$93,Table1[[#This Row],[Full_Name]])=1,$P$72,"ERROR")))</f>
        <v>-0.06</v>
      </c>
      <c r="BB51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51" s="93">
        <f>IF(COUNTIF($BQ$4:$BQ$35,Table1[[#This Row],[Full_Name]])=1,$N$76,IF(COUNTIF($BQ$37:$BQ$63,Table1[[#This Row],[Full_Name]])=1,$O$76,IF(COUNTIF($BQ$65:$BQ$93,Table1[[#This Row],[Full_Name]])=1,$P$76,"ERROR")))</f>
        <v>0</v>
      </c>
      <c r="BD51" s="93">
        <f>IF(COUNTIF($BQ$4:$BQ$35,Table1[[#This Row],[Full_Name]])=1,$N$77,IF(COUNTIF($BQ$37:$BQ$63,Table1[[#This Row],[Full_Name]])=1,$O$77,IF(COUNTIF($BQ$65:$BQ$93,Table1[[#This Row],[Full_Name]])=1,$P$77,"ERROR")))</f>
        <v>0</v>
      </c>
      <c r="BE51" s="93">
        <f>IF(COUNTIF($BQ$4:$BQ$35,Table1[[#This Row],[Full_Name]])=1,$N$78,IF(COUNTIF($BQ$37:$BQ$63,Table1[[#This Row],[Full_Name]])=1,$O$78,IF(COUNTIF($BQ$65:$BQ$93,Table1[[#This Row],[Full_Name]])=1,$P$78,"ERROR")))</f>
        <v>0.08</v>
      </c>
      <c r="BF51" s="93">
        <f>IF(COUNTIF($BQ$4:$BQ$35,Table1[[#This Row],[Full_Name]])=1,$N$79,IF(COUNTIF($BQ$37:$BQ$63,Table1[[#This Row],[Full_Name]])=1,$O$79,IF(COUNTIF($BQ$65:$BQ$93,Table1[[#This Row],[Full_Name]])=1,$P$79,"ERROR")))</f>
        <v>0.08</v>
      </c>
      <c r="BG51" s="93">
        <f>IF(COUNTIF($BQ$4:$BQ$35,Table1[[#This Row],[Full_Name]])=1,$N$80,IF(COUNTIF($BQ$37:$BQ$63,Table1[[#This Row],[Full_Name]])=1,$O$80,IF(COUNTIF($BQ$65:$BQ$93,Table1[[#This Row],[Full_Name]])=1,$P$80,"ERROR")))</f>
        <v>0.13</v>
      </c>
      <c r="BH51" s="93">
        <f>IF(COUNTIF($BQ$4:$BQ$35,Table1[[#This Row],[Full_Name]])=1,$N$81,IF(COUNTIF($BQ$37:$BQ$63,Table1[[#This Row],[Full_Name]])=1,$O$81,IF(COUNTIF($BQ$65:$BQ$93,Table1[[#This Row],[Full_Name]])=1,$P$81,"ERROR")))</f>
        <v>0.13</v>
      </c>
      <c r="BI51" s="93">
        <f>IF(COUNTIF($BQ$4:$BQ$35,Table1[[#This Row],[Full_Name]])=1,$N$82,IF(COUNTIF($BQ$37:$BQ$63,Table1[[#This Row],[Full_Name]])=1,$O$82,IF(COUNTIF($BQ$65:$BQ$93,Table1[[#This Row],[Full_Name]])=1,$P$82,"ERROR")))</f>
        <v>0.19</v>
      </c>
      <c r="BJ51" s="93">
        <f>IF(COUNTIF($BQ$4:$BQ$35,Table1[[#This Row],[Full_Name]])=1,$N$83,IF(COUNTIF($BQ$37:$BQ$63,Table1[[#This Row],[Full_Name]])=1,$O$83,IF(COUNTIF($BQ$65:$BQ$93,Table1[[#This Row],[Full_Name]])=1,$P$83,"ERROR")))</f>
        <v>0.19</v>
      </c>
      <c r="BK51" s="97">
        <f>IF(COUNTIF($BQ$4:$BQ$35,Table1[[#This Row],[Full_Name]])=1,$N$84,IF(COUNTIF($BQ$37:$BQ$63,Table1[[#This Row],[Full_Name]])=1,$O$84,IF(COUNTIF($BQ$65:$BQ$93,Table1[[#This Row],[Full_Name]])=1,$P$84,"ERROR")))</f>
        <v>0.2</v>
      </c>
      <c r="BL51" s="97">
        <f>IF(COUNTIF($BQ$4:$BQ$35,Table1[[#This Row],[Full_Name]])=1,$N$85,IF(COUNTIF($BQ$37:$BQ$63,Table1[[#This Row],[Full_Name]])=1,$O$85,IF(COUNTIF($BQ$65:$BQ$93,Table1[[#This Row],[Full_Name]])=1,$P$85,"ERROR")))</f>
        <v>0.2</v>
      </c>
      <c r="BM51" s="97">
        <f>IF(COUNTIF($BQ$4:$BQ$35,Table1[[#This Row],[Full_Name]])=1,$N$86,IF(COUNTIF($BQ$37:$BQ$63,Table1[[#This Row],[Full_Name]])=1,$O$86,IF(COUNTIF($BQ$65:$BQ$93,Table1[[#This Row],[Full_Name]])=1,$P$86,"ERROR")))</f>
        <v>0.2</v>
      </c>
      <c r="BN51" s="97">
        <f>IF(COUNTIF($BQ$4:$BQ$35,Table1[[#This Row],[Full_Name]])=1,$N$87,IF(COUNTIF($BQ$37:$BQ$63,Table1[[#This Row],[Full_Name]])=1,$O$87,IF(COUNTIF($BQ$65:$BQ$93,Table1[[#This Row],[Full_Name]])=1,$P$87,"ERROR")))</f>
        <v>0.2</v>
      </c>
      <c r="BP51" s="83" t="s">
        <v>79</v>
      </c>
      <c r="BQ51" s="75" t="s">
        <v>70</v>
      </c>
      <c r="BR51" s="90"/>
    </row>
    <row r="52" spans="1:70" ht="13.2" x14ac:dyDescent="0.3">
      <c r="A52" s="73"/>
      <c r="B52" s="73"/>
      <c r="C52" s="149"/>
      <c r="D52" s="73"/>
      <c r="E52" s="73"/>
      <c r="F52" s="73"/>
      <c r="G52" s="73"/>
      <c r="H52" s="73"/>
      <c r="I52" s="73"/>
      <c r="J52" s="73"/>
      <c r="R52" s="1"/>
      <c r="X52" s="73"/>
      <c r="Y52" s="73"/>
      <c r="Z52" s="75" t="s">
        <v>33</v>
      </c>
      <c r="AA52" s="75">
        <v>2</v>
      </c>
      <c r="AB52" s="75" t="str">
        <f>_xlfn.TEXTJOIN(,TRUE,Table1[[#This Row],[Nombre]],Table1[[#This Row],[Ruedas]])</f>
        <v>UFO2</v>
      </c>
      <c r="AC52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3</v>
      </c>
      <c r="AD52" s="75" t="str" cm="1">
        <f t="array" ref="AD52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C</v>
      </c>
      <c r="AE52" s="75" cm="1">
        <f t="array" ref="AE52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25</v>
      </c>
      <c r="AF52" s="75" cm="1">
        <f t="array" ref="AF52">ROUND(INDEX($J$2:$J$41,SUMPRODUCT(($B$2:$E$41=Table1[[#This Row],[Full_Name]])*((ROW($J$2:$J$41)-1)))),2)</f>
        <v>127.51</v>
      </c>
      <c r="AG52" s="92">
        <f>IF(COUNTIF($BQ$4:$BQ$35,Table1[[#This Row],[Full_Name]])=1,$N$74,IF(COUNTIF($BQ$37:$BQ$63,Table1[[#This Row],[Full_Name]])=1,$O$74,IF(COUNTIF($BQ$65:$BQ$93,Table1[[#This Row],[Full_Name]])=1,$P$74,"ERROR")))</f>
        <v>-0.4</v>
      </c>
      <c r="AH52" s="93">
        <f>IF(COUNTIF($BQ$4:$BQ$35,Table1[[#This Row],[Full_Name]])=1,$N$75,IF(COUNTIF($BQ$37:$BQ$63,Table1[[#This Row],[Full_Name]])=1,$O$75,IF(COUNTIF($BQ$65:$BQ$93,Table1[[#This Row],[Full_Name]])=1,$P$75,"ERROR")))</f>
        <v>-0.2</v>
      </c>
      <c r="AI52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52" s="93">
        <f>IF(COUNTIF($BQ$4:$BQ$35,Table1[[#This Row],[Full_Name]])=1,$N$92,IF(COUNTIF($BQ$37:$BQ$63,Table1[[#This Row],[Full_Name]])=1,$O$92,IF(COUNTIF($BQ$65:$BQ$93,Table1[[#This Row],[Full_Name]])=1,$P$92,"ERROR")))</f>
        <v>0</v>
      </c>
      <c r="AK52" s="93">
        <f>IF(COUNTIF($BQ$4:$BQ$35,Table1[[#This Row],[Full_Name]])=1,$N$93,IF(COUNTIF($BQ$37:$BQ$63,Table1[[#This Row],[Full_Name]])=1,$O$93,IF(COUNTIF($BQ$65:$BQ$93,Table1[[#This Row],[Full_Name]])=1,$P$93,"ERROR")))</f>
        <v>0.04</v>
      </c>
      <c r="AL52" s="93">
        <f>IF(COUNTIF($BQ$4:$BQ$35,Table1[[#This Row],[Full_Name]])=1,$N$94,IF(COUNTIF($BQ$37:$BQ$63,Table1[[#This Row],[Full_Name]])=1,$O$94,IF(COUNTIF($BQ$65:$BQ$93,Table1[[#This Row],[Full_Name]])=1,$P$94,"ERROR")))</f>
        <v>0.08</v>
      </c>
      <c r="AM52" s="93">
        <f>IF(COUNTIF($BQ$4:$BQ$35,Table1[[#This Row],[Full_Name]])=1,$N$95,IF(COUNTIF($BQ$37:$BQ$63,Table1[[#This Row],[Full_Name]])=1,$O$95,IF(COUNTIF($BQ$65:$BQ$93,Table1[[#This Row],[Full_Name]])=1,$P$95,"ERROR")))</f>
        <v>0.08</v>
      </c>
      <c r="AN52" s="93">
        <f>IF(COUNTIF($BQ$4:$BQ$35,Table1[[#This Row],[Full_Name]])=1,$N$96,IF(COUNTIF($BQ$37:$BQ$63,Table1[[#This Row],[Full_Name]])=1,$O$96,IF(COUNTIF($BQ$65:$BQ$93,Table1[[#This Row],[Full_Name]])=1,$P$96,"ERROR")))</f>
        <v>0.125</v>
      </c>
      <c r="AO52" s="93">
        <f>IF(COUNTIF($BQ$4:$BQ$35,Table1[[#This Row],[Full_Name]])=1,$N$97,IF(COUNTIF($BQ$37:$BQ$63,Table1[[#This Row],[Full_Name]])=1,$O$97,IF(COUNTIF($BQ$65:$BQ$93,Table1[[#This Row],[Full_Name]])=1,$P$97,"ERROR")))</f>
        <v>0.125</v>
      </c>
      <c r="AP52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52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52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52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52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52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52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52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52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52" s="93">
        <f>IF(COUNTIF($BP$4:$BP$35,Table1[[#This Row],[Full_Name]])=1,$Q$69,IF(COUNTIF($BP$37:$BP$63,Table1[[#This Row],[Full_Name]])=1,$R$69,IF(COUNTIF($BP$65:$BP$93,Table1[[#This Row],[Full_Name]])=1,$S$69,"ERROR")))</f>
        <v>-0.08</v>
      </c>
      <c r="AZ52" s="93">
        <f>IF(COUNTIF($BP$4:$BP$35,Table1[[#This Row],[Full_Name]])=1,$T$69,IF(COUNTIF($BP$37:$BP$63,Table1[[#This Row],[Full_Name]])=1,$U$69,IF(COUNTIF($BP$65:$BP$93,Table1[[#This Row],[Full_Name]])=1,$V$69,"ERROR")))</f>
        <v>-0.16</v>
      </c>
      <c r="BA52" s="93">
        <f>IF(COUNTIF($BR$4:$BR$35,Table1[[#This Row],[Full_Name]])=1,$N$72,IF(COUNTIF($BR$37:$BR$63,Table1[[#This Row],[Full_Name]])=1,$O$72,IF(COUNTIF($BR$65:$BR$93,Table1[[#This Row],[Full_Name]])=1,$P$72,"ERROR")))</f>
        <v>-0.12</v>
      </c>
      <c r="BB52" s="93">
        <f>IF(COUNTIF($BR$4:$BR$35,Table1[[#This Row],[Full_Name]])=1,$T$72,IF(COUNTIF($BR$37:$BR$63,Table1[[#This Row],[Full_Name]])=1,$U$72,IF(COUNTIF($BR$65:$BR$93,Table1[[#This Row],[Full_Name]])=1,$V$72,"ERROR")))</f>
        <v>0.1</v>
      </c>
      <c r="BC52" s="93">
        <f>IF(COUNTIF($BQ$4:$BQ$35,Table1[[#This Row],[Full_Name]])=1,$N$76,IF(COUNTIF($BQ$37:$BQ$63,Table1[[#This Row],[Full_Name]])=1,$O$76,IF(COUNTIF($BQ$65:$BQ$93,Table1[[#This Row],[Full_Name]])=1,$P$76,"ERROR")))</f>
        <v>0</v>
      </c>
      <c r="BD52" s="93">
        <f>IF(COUNTIF($BQ$4:$BQ$35,Table1[[#This Row],[Full_Name]])=1,$N$77,IF(COUNTIF($BQ$37:$BQ$63,Table1[[#This Row],[Full_Name]])=1,$O$77,IF(COUNTIF($BQ$65:$BQ$93,Table1[[#This Row],[Full_Name]])=1,$P$77,"ERROR")))</f>
        <v>0</v>
      </c>
      <c r="BE52" s="93">
        <f>IF(COUNTIF($BQ$4:$BQ$35,Table1[[#This Row],[Full_Name]])=1,$N$78,IF(COUNTIF($BQ$37:$BQ$63,Table1[[#This Row],[Full_Name]])=1,$O$78,IF(COUNTIF($BQ$65:$BQ$93,Table1[[#This Row],[Full_Name]])=1,$P$78,"ERROR")))</f>
        <v>0.06</v>
      </c>
      <c r="BF52" s="93">
        <f>IF(COUNTIF($BQ$4:$BQ$35,Table1[[#This Row],[Full_Name]])=1,$N$79,IF(COUNTIF($BQ$37:$BQ$63,Table1[[#This Row],[Full_Name]])=1,$O$79,IF(COUNTIF($BQ$65:$BQ$93,Table1[[#This Row],[Full_Name]])=1,$P$79,"ERROR")))</f>
        <v>0.06</v>
      </c>
      <c r="BG52" s="93">
        <f>IF(COUNTIF($BQ$4:$BQ$35,Table1[[#This Row],[Full_Name]])=1,$N$80,IF(COUNTIF($BQ$37:$BQ$63,Table1[[#This Row],[Full_Name]])=1,$O$80,IF(COUNTIF($BQ$65:$BQ$93,Table1[[#This Row],[Full_Name]])=1,$P$80,"ERROR")))</f>
        <v>0.1</v>
      </c>
      <c r="BH52" s="93">
        <f>IF(COUNTIF($BQ$4:$BQ$35,Table1[[#This Row],[Full_Name]])=1,$N$81,IF(COUNTIF($BQ$37:$BQ$63,Table1[[#This Row],[Full_Name]])=1,$O$81,IF(COUNTIF($BQ$65:$BQ$93,Table1[[#This Row],[Full_Name]])=1,$P$81,"ERROR")))</f>
        <v>0.1</v>
      </c>
      <c r="BI52" s="93">
        <f>IF(COUNTIF($BQ$4:$BQ$35,Table1[[#This Row],[Full_Name]])=1,$N$82,IF(COUNTIF($BQ$37:$BQ$63,Table1[[#This Row],[Full_Name]])=1,$O$82,IF(COUNTIF($BQ$65:$BQ$93,Table1[[#This Row],[Full_Name]])=1,$P$82,"ERROR")))</f>
        <v>0.15</v>
      </c>
      <c r="BJ52" s="93">
        <f>IF(COUNTIF($BQ$4:$BQ$35,Table1[[#This Row],[Full_Name]])=1,$N$83,IF(COUNTIF($BQ$37:$BQ$63,Table1[[#This Row],[Full_Name]])=1,$O$83,IF(COUNTIF($BQ$65:$BQ$93,Table1[[#This Row],[Full_Name]])=1,$P$83,"ERROR")))</f>
        <v>0.15</v>
      </c>
      <c r="BK52" s="97">
        <f>IF(COUNTIF($BQ$4:$BQ$35,Table1[[#This Row],[Full_Name]])=1,$N$84,IF(COUNTIF($BQ$37:$BQ$63,Table1[[#This Row],[Full_Name]])=1,$O$84,IF(COUNTIF($BQ$65:$BQ$93,Table1[[#This Row],[Full_Name]])=1,$P$84,"ERROR")))</f>
        <v>0.16</v>
      </c>
      <c r="BL52" s="97">
        <f>IF(COUNTIF($BQ$4:$BQ$35,Table1[[#This Row],[Full_Name]])=1,$N$85,IF(COUNTIF($BQ$37:$BQ$63,Table1[[#This Row],[Full_Name]])=1,$O$85,IF(COUNTIF($BQ$65:$BQ$93,Table1[[#This Row],[Full_Name]])=1,$P$85,"ERROR")))</f>
        <v>0.16</v>
      </c>
      <c r="BM52" s="97">
        <f>IF(COUNTIF($BQ$4:$BQ$35,Table1[[#This Row],[Full_Name]])=1,$N$86,IF(COUNTIF($BQ$37:$BQ$63,Table1[[#This Row],[Full_Name]])=1,$O$86,IF(COUNTIF($BQ$65:$BQ$93,Table1[[#This Row],[Full_Name]])=1,$P$86,"ERROR")))</f>
        <v>0.16</v>
      </c>
      <c r="BN52" s="97">
        <f>IF(COUNTIF($BQ$4:$BQ$35,Table1[[#This Row],[Full_Name]])=1,$N$87,IF(COUNTIF($BQ$37:$BQ$63,Table1[[#This Row],[Full_Name]])=1,$O$87,IF(COUNTIF($BQ$65:$BQ$93,Table1[[#This Row],[Full_Name]])=1,$P$87,"ERROR")))</f>
        <v>0.16</v>
      </c>
      <c r="BP52" s="83" t="s">
        <v>88</v>
      </c>
      <c r="BQ52" s="75" t="s">
        <v>88</v>
      </c>
      <c r="BR52" s="44" t="s">
        <v>85</v>
      </c>
    </row>
    <row r="53" spans="1:70" ht="13.2" x14ac:dyDescent="0.3">
      <c r="A53" s="73"/>
      <c r="D53" s="73"/>
      <c r="E53" s="73"/>
      <c r="F53" s="73"/>
      <c r="G53" s="73"/>
      <c r="H53" s="73"/>
      <c r="I53" s="73"/>
      <c r="J53" s="73"/>
      <c r="R53" s="1"/>
      <c r="X53" s="73"/>
      <c r="Y53" s="73"/>
      <c r="Z53" s="75" t="s">
        <v>34</v>
      </c>
      <c r="AA53" s="75">
        <v>2</v>
      </c>
      <c r="AB53" s="75" t="str">
        <f>_xlfn.TEXTJOIN(,TRUE,Table1[[#This Row],[Nombre]],Table1[[#This Row],[Ruedas]])</f>
        <v>UFOBack2</v>
      </c>
      <c r="AC53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3</v>
      </c>
      <c r="AD53" s="75" t="str" cm="1">
        <f t="array" ref="AD53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C</v>
      </c>
      <c r="AE53" s="75" cm="1">
        <f t="array" ref="AE53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28</v>
      </c>
      <c r="AF53" s="75" cm="1">
        <f t="array" ref="AF53">ROUND(INDEX($J$2:$J$41,SUMPRODUCT(($B$2:$E$41=Table1[[#This Row],[Full_Name]])*((ROW($J$2:$J$41)-1)))),2)</f>
        <v>136.75</v>
      </c>
      <c r="AG53" s="92">
        <f>IF(COUNTIF($BQ$4:$BQ$35,Table1[[#This Row],[Full_Name]])=1,$N$74,IF(COUNTIF($BQ$37:$BQ$63,Table1[[#This Row],[Full_Name]])=1,$O$74,IF(COUNTIF($BQ$65:$BQ$93,Table1[[#This Row],[Full_Name]])=1,$P$74,"ERROR")))</f>
        <v>-0.5</v>
      </c>
      <c r="AH53" s="93">
        <f>IF(COUNTIF($BQ$4:$BQ$35,Table1[[#This Row],[Full_Name]])=1,$N$75,IF(COUNTIF($BQ$37:$BQ$63,Table1[[#This Row],[Full_Name]])=1,$O$75,IF(COUNTIF($BQ$65:$BQ$93,Table1[[#This Row],[Full_Name]])=1,$P$75,"ERROR")))</f>
        <v>-0.25</v>
      </c>
      <c r="AI53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53" s="93">
        <f>IF(COUNTIF($BQ$4:$BQ$35,Table1[[#This Row],[Full_Name]])=1,$N$92,IF(COUNTIF($BQ$37:$BQ$63,Table1[[#This Row],[Full_Name]])=1,$O$92,IF(COUNTIF($BQ$65:$BQ$93,Table1[[#This Row],[Full_Name]])=1,$P$92,"ERROR")))</f>
        <v>0</v>
      </c>
      <c r="AK53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53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53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53" s="93">
        <f>IF(COUNTIF($BQ$4:$BQ$35,Table1[[#This Row],[Full_Name]])=1,$N$96,IF(COUNTIF($BQ$37:$BQ$63,Table1[[#This Row],[Full_Name]])=1,$O$96,IF(COUNTIF($BQ$65:$BQ$93,Table1[[#This Row],[Full_Name]])=1,$P$96,"ERROR")))</f>
        <v>0.16</v>
      </c>
      <c r="AO53" s="93">
        <f>IF(COUNTIF($BQ$4:$BQ$35,Table1[[#This Row],[Full_Name]])=1,$N$97,IF(COUNTIF($BQ$37:$BQ$63,Table1[[#This Row],[Full_Name]])=1,$O$97,IF(COUNTIF($BQ$65:$BQ$93,Table1[[#This Row],[Full_Name]])=1,$P$97,"ERROR")))</f>
        <v>0.16</v>
      </c>
      <c r="AP53" s="93">
        <f>IF(COUNTIF($BQ$4:$BQ$35,Table1[[#This Row],[Full_Name]])=1,$N$98,IF(COUNTIF($BQ$37:$BQ$63,Table1[[#This Row],[Full_Name]])=1,$O$98,IF(COUNTIF($BQ$65:$BQ$93,Table1[[#This Row],[Full_Name]])=1,$P$98,"ERROR")))</f>
        <v>0.17</v>
      </c>
      <c r="AQ53" s="93">
        <f>IF(COUNTIF($BQ$4:$BQ$35,Table1[[#This Row],[Full_Name]])=1,$N$99,IF(COUNTIF($BQ$37:$BQ$63,Table1[[#This Row],[Full_Name]])=1,$O$99,IF(COUNTIF($BQ$65:$BQ$93,Table1[[#This Row],[Full_Name]])=1,$P$99,"ERROR")))</f>
        <v>0.17</v>
      </c>
      <c r="AR53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53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53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53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53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53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53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53" s="93">
        <f>IF(COUNTIF($BP$4:$BP$35,Table1[[#This Row],[Full_Name]])=1,$Q$69,IF(COUNTIF($BP$37:$BP$63,Table1[[#This Row],[Full_Name]])=1,$R$69,IF(COUNTIF($BP$65:$BP$93,Table1[[#This Row],[Full_Name]])=1,$S$69,"ERROR")))</f>
        <v>-0.15</v>
      </c>
      <c r="AZ53" s="93">
        <f>IF(COUNTIF($BP$4:$BP$35,Table1[[#This Row],[Full_Name]])=1,$T$69,IF(COUNTIF($BP$37:$BP$63,Table1[[#This Row],[Full_Name]])=1,$U$69,IF(COUNTIF($BP$65:$BP$93,Table1[[#This Row],[Full_Name]])=1,$V$69,"ERROR")))</f>
        <v>-0.3</v>
      </c>
      <c r="BA53" s="93">
        <f>IF(COUNTIF($BR$4:$BR$35,Table1[[#This Row],[Full_Name]])=1,$N$72,IF(COUNTIF($BR$37:$BR$63,Table1[[#This Row],[Full_Name]])=1,$O$72,IF(COUNTIF($BR$65:$BR$93,Table1[[#This Row],[Full_Name]])=1,$P$72,"ERROR")))</f>
        <v>-0.06</v>
      </c>
      <c r="BB53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53" s="93">
        <f>IF(COUNTIF($BQ$4:$BQ$35,Table1[[#This Row],[Full_Name]])=1,$N$76,IF(COUNTIF($BQ$37:$BQ$63,Table1[[#This Row],[Full_Name]])=1,$O$76,IF(COUNTIF($BQ$65:$BQ$93,Table1[[#This Row],[Full_Name]])=1,$P$76,"ERROR")))</f>
        <v>0</v>
      </c>
      <c r="BD53" s="93">
        <f>IF(COUNTIF($BQ$4:$BQ$35,Table1[[#This Row],[Full_Name]])=1,$N$77,IF(COUNTIF($BQ$37:$BQ$63,Table1[[#This Row],[Full_Name]])=1,$O$77,IF(COUNTIF($BQ$65:$BQ$93,Table1[[#This Row],[Full_Name]])=1,$P$77,"ERROR")))</f>
        <v>0</v>
      </c>
      <c r="BE53" s="93">
        <f>IF(COUNTIF($BQ$4:$BQ$35,Table1[[#This Row],[Full_Name]])=1,$N$78,IF(COUNTIF($BQ$37:$BQ$63,Table1[[#This Row],[Full_Name]])=1,$O$78,IF(COUNTIF($BQ$65:$BQ$93,Table1[[#This Row],[Full_Name]])=1,$P$78,"ERROR")))</f>
        <v>0.08</v>
      </c>
      <c r="BF53" s="93">
        <f>IF(COUNTIF($BQ$4:$BQ$35,Table1[[#This Row],[Full_Name]])=1,$N$79,IF(COUNTIF($BQ$37:$BQ$63,Table1[[#This Row],[Full_Name]])=1,$O$79,IF(COUNTIF($BQ$65:$BQ$93,Table1[[#This Row],[Full_Name]])=1,$P$79,"ERROR")))</f>
        <v>0.08</v>
      </c>
      <c r="BG53" s="93">
        <f>IF(COUNTIF($BQ$4:$BQ$35,Table1[[#This Row],[Full_Name]])=1,$N$80,IF(COUNTIF($BQ$37:$BQ$63,Table1[[#This Row],[Full_Name]])=1,$O$80,IF(COUNTIF($BQ$65:$BQ$93,Table1[[#This Row],[Full_Name]])=1,$P$80,"ERROR")))</f>
        <v>0.13</v>
      </c>
      <c r="BH53" s="93">
        <f>IF(COUNTIF($BQ$4:$BQ$35,Table1[[#This Row],[Full_Name]])=1,$N$81,IF(COUNTIF($BQ$37:$BQ$63,Table1[[#This Row],[Full_Name]])=1,$O$81,IF(COUNTIF($BQ$65:$BQ$93,Table1[[#This Row],[Full_Name]])=1,$P$81,"ERROR")))</f>
        <v>0.13</v>
      </c>
      <c r="BI53" s="93">
        <f>IF(COUNTIF($BQ$4:$BQ$35,Table1[[#This Row],[Full_Name]])=1,$N$82,IF(COUNTIF($BQ$37:$BQ$63,Table1[[#This Row],[Full_Name]])=1,$O$82,IF(COUNTIF($BQ$65:$BQ$93,Table1[[#This Row],[Full_Name]])=1,$P$82,"ERROR")))</f>
        <v>0.19</v>
      </c>
      <c r="BJ53" s="93">
        <f>IF(COUNTIF($BQ$4:$BQ$35,Table1[[#This Row],[Full_Name]])=1,$N$83,IF(COUNTIF($BQ$37:$BQ$63,Table1[[#This Row],[Full_Name]])=1,$O$83,IF(COUNTIF($BQ$65:$BQ$93,Table1[[#This Row],[Full_Name]])=1,$P$83,"ERROR")))</f>
        <v>0.19</v>
      </c>
      <c r="BK53" s="97">
        <f>IF(COUNTIF($BQ$4:$BQ$35,Table1[[#This Row],[Full_Name]])=1,$N$84,IF(COUNTIF($BQ$37:$BQ$63,Table1[[#This Row],[Full_Name]])=1,$O$84,IF(COUNTIF($BQ$65:$BQ$93,Table1[[#This Row],[Full_Name]])=1,$P$84,"ERROR")))</f>
        <v>0.2</v>
      </c>
      <c r="BL53" s="97">
        <f>IF(COUNTIF($BQ$4:$BQ$35,Table1[[#This Row],[Full_Name]])=1,$N$85,IF(COUNTIF($BQ$37:$BQ$63,Table1[[#This Row],[Full_Name]])=1,$O$85,IF(COUNTIF($BQ$65:$BQ$93,Table1[[#This Row],[Full_Name]])=1,$P$85,"ERROR")))</f>
        <v>0.2</v>
      </c>
      <c r="BM53" s="97">
        <f>IF(COUNTIF($BQ$4:$BQ$35,Table1[[#This Row],[Full_Name]])=1,$N$86,IF(COUNTIF($BQ$37:$BQ$63,Table1[[#This Row],[Full_Name]])=1,$O$86,IF(COUNTIF($BQ$65:$BQ$93,Table1[[#This Row],[Full_Name]])=1,$P$86,"ERROR")))</f>
        <v>0.2</v>
      </c>
      <c r="BN53" s="97">
        <f>IF(COUNTIF($BQ$4:$BQ$35,Table1[[#This Row],[Full_Name]])=1,$N$87,IF(COUNTIF($BQ$37:$BQ$63,Table1[[#This Row],[Full_Name]])=1,$O$87,IF(COUNTIF($BQ$65:$BQ$93,Table1[[#This Row],[Full_Name]])=1,$P$87,"ERROR")))</f>
        <v>0.2</v>
      </c>
      <c r="BP53" s="91" t="s">
        <v>89</v>
      </c>
      <c r="BQ53" s="75" t="s">
        <v>89</v>
      </c>
      <c r="BR53" s="84" t="s">
        <v>70</v>
      </c>
    </row>
    <row r="54" spans="1:70" ht="13.2" x14ac:dyDescent="0.3">
      <c r="A54" s="73"/>
      <c r="C54" s="73"/>
      <c r="D54" s="73"/>
      <c r="E54" s="73"/>
      <c r="F54" s="73"/>
      <c r="G54" s="73"/>
      <c r="H54" s="73"/>
      <c r="I54" s="73"/>
      <c r="J54" s="73"/>
      <c r="R54" s="1"/>
      <c r="X54" s="73"/>
      <c r="Y54" s="73"/>
      <c r="Z54" s="75" t="s">
        <v>35</v>
      </c>
      <c r="AA54" s="75">
        <v>2</v>
      </c>
      <c r="AB54" s="75" t="str">
        <f>_xlfn.TEXTJOIN(,TRUE,Table1[[#This Row],[Nombre]],Table1[[#This Row],[Ruedas]])</f>
        <v>UFOInverse2</v>
      </c>
      <c r="AC54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4</v>
      </c>
      <c r="AD54" s="75" t="str" cm="1">
        <f t="array" ref="AD54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C</v>
      </c>
      <c r="AE54" s="75" cm="1">
        <f t="array" ref="AE54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29</v>
      </c>
      <c r="AF54" s="75" cm="1">
        <f t="array" ref="AF54">ROUND(INDEX($J$2:$J$41,SUMPRODUCT(($B$2:$E$41=Table1[[#This Row],[Full_Name]])*((ROW($J$2:$J$41)-1)))),2)</f>
        <v>143.18</v>
      </c>
      <c r="AG54" s="92">
        <f>IF(COUNTIF($BQ$4:$BQ$35,Table1[[#This Row],[Full_Name]])=1,$N$74,IF(COUNTIF($BQ$37:$BQ$63,Table1[[#This Row],[Full_Name]])=1,$O$74,IF(COUNTIF($BQ$65:$BQ$93,Table1[[#This Row],[Full_Name]])=1,$P$74,"ERROR")))</f>
        <v>-0.5</v>
      </c>
      <c r="AH54" s="93">
        <f>IF(COUNTIF($BQ$4:$BQ$35,Table1[[#This Row],[Full_Name]])=1,$N$75,IF(COUNTIF($BQ$37:$BQ$63,Table1[[#This Row],[Full_Name]])=1,$O$75,IF(COUNTIF($BQ$65:$BQ$93,Table1[[#This Row],[Full_Name]])=1,$P$75,"ERROR")))</f>
        <v>-0.25</v>
      </c>
      <c r="AI54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54" s="93">
        <f>IF(COUNTIF($BQ$4:$BQ$35,Table1[[#This Row],[Full_Name]])=1,$N$92,IF(COUNTIF($BQ$37:$BQ$63,Table1[[#This Row],[Full_Name]])=1,$O$92,IF(COUNTIF($BQ$65:$BQ$93,Table1[[#This Row],[Full_Name]])=1,$P$92,"ERROR")))</f>
        <v>0</v>
      </c>
      <c r="AK54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54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54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54" s="93">
        <f>IF(COUNTIF($BQ$4:$BQ$35,Table1[[#This Row],[Full_Name]])=1,$N$96,IF(COUNTIF($BQ$37:$BQ$63,Table1[[#This Row],[Full_Name]])=1,$O$96,IF(COUNTIF($BQ$65:$BQ$93,Table1[[#This Row],[Full_Name]])=1,$P$96,"ERROR")))</f>
        <v>0.16</v>
      </c>
      <c r="AO54" s="93">
        <f>IF(COUNTIF($BQ$4:$BQ$35,Table1[[#This Row],[Full_Name]])=1,$N$97,IF(COUNTIF($BQ$37:$BQ$63,Table1[[#This Row],[Full_Name]])=1,$O$97,IF(COUNTIF($BQ$65:$BQ$93,Table1[[#This Row],[Full_Name]])=1,$P$97,"ERROR")))</f>
        <v>0.16</v>
      </c>
      <c r="AP54" s="93">
        <f>IF(COUNTIF($BQ$4:$BQ$35,Table1[[#This Row],[Full_Name]])=1,$N$98,IF(COUNTIF($BQ$37:$BQ$63,Table1[[#This Row],[Full_Name]])=1,$O$98,IF(COUNTIF($BQ$65:$BQ$93,Table1[[#This Row],[Full_Name]])=1,$P$98,"ERROR")))</f>
        <v>0.17</v>
      </c>
      <c r="AQ54" s="93">
        <f>IF(COUNTIF($BQ$4:$BQ$35,Table1[[#This Row],[Full_Name]])=1,$N$99,IF(COUNTIF($BQ$37:$BQ$63,Table1[[#This Row],[Full_Name]])=1,$O$99,IF(COUNTIF($BQ$65:$BQ$93,Table1[[#This Row],[Full_Name]])=1,$P$99,"ERROR")))</f>
        <v>0.17</v>
      </c>
      <c r="AR54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54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54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54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54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54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54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54" s="93">
        <f>IF(COUNTIF($BP$4:$BP$35,Table1[[#This Row],[Full_Name]])=1,$Q$69,IF(COUNTIF($BP$37:$BP$63,Table1[[#This Row],[Full_Name]])=1,$R$69,IF(COUNTIF($BP$65:$BP$93,Table1[[#This Row],[Full_Name]])=1,$S$69,"ERROR")))</f>
        <v>-0.15</v>
      </c>
      <c r="AZ54" s="93">
        <f>IF(COUNTIF($BP$4:$BP$35,Table1[[#This Row],[Full_Name]])=1,$T$69,IF(COUNTIF($BP$37:$BP$63,Table1[[#This Row],[Full_Name]])=1,$U$69,IF(COUNTIF($BP$65:$BP$93,Table1[[#This Row],[Full_Name]])=1,$V$69,"ERROR")))</f>
        <v>-0.3</v>
      </c>
      <c r="BA54" s="93">
        <f>IF(COUNTIF($BR$4:$BR$35,Table1[[#This Row],[Full_Name]])=1,$N$72,IF(COUNTIF($BR$37:$BR$63,Table1[[#This Row],[Full_Name]])=1,$O$72,IF(COUNTIF($BR$65:$BR$93,Table1[[#This Row],[Full_Name]])=1,$P$72,"ERROR")))</f>
        <v>-0.06</v>
      </c>
      <c r="BB54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54" s="93">
        <f>IF(COUNTIF($BQ$4:$BQ$35,Table1[[#This Row],[Full_Name]])=1,$N$76,IF(COUNTIF($BQ$37:$BQ$63,Table1[[#This Row],[Full_Name]])=1,$O$76,IF(COUNTIF($BQ$65:$BQ$93,Table1[[#This Row],[Full_Name]])=1,$P$76,"ERROR")))</f>
        <v>0</v>
      </c>
      <c r="BD54" s="93">
        <f>IF(COUNTIF($BQ$4:$BQ$35,Table1[[#This Row],[Full_Name]])=1,$N$77,IF(COUNTIF($BQ$37:$BQ$63,Table1[[#This Row],[Full_Name]])=1,$O$77,IF(COUNTIF($BQ$65:$BQ$93,Table1[[#This Row],[Full_Name]])=1,$P$77,"ERROR")))</f>
        <v>0</v>
      </c>
      <c r="BE54" s="93">
        <f>IF(COUNTIF($BQ$4:$BQ$35,Table1[[#This Row],[Full_Name]])=1,$N$78,IF(COUNTIF($BQ$37:$BQ$63,Table1[[#This Row],[Full_Name]])=1,$O$78,IF(COUNTIF($BQ$65:$BQ$93,Table1[[#This Row],[Full_Name]])=1,$P$78,"ERROR")))</f>
        <v>0.08</v>
      </c>
      <c r="BF54" s="93">
        <f>IF(COUNTIF($BQ$4:$BQ$35,Table1[[#This Row],[Full_Name]])=1,$N$79,IF(COUNTIF($BQ$37:$BQ$63,Table1[[#This Row],[Full_Name]])=1,$O$79,IF(COUNTIF($BQ$65:$BQ$93,Table1[[#This Row],[Full_Name]])=1,$P$79,"ERROR")))</f>
        <v>0.08</v>
      </c>
      <c r="BG54" s="93">
        <f>IF(COUNTIF($BQ$4:$BQ$35,Table1[[#This Row],[Full_Name]])=1,$N$80,IF(COUNTIF($BQ$37:$BQ$63,Table1[[#This Row],[Full_Name]])=1,$O$80,IF(COUNTIF($BQ$65:$BQ$93,Table1[[#This Row],[Full_Name]])=1,$P$80,"ERROR")))</f>
        <v>0.13</v>
      </c>
      <c r="BH54" s="93">
        <f>IF(COUNTIF($BQ$4:$BQ$35,Table1[[#This Row],[Full_Name]])=1,$N$81,IF(COUNTIF($BQ$37:$BQ$63,Table1[[#This Row],[Full_Name]])=1,$O$81,IF(COUNTIF($BQ$65:$BQ$93,Table1[[#This Row],[Full_Name]])=1,$P$81,"ERROR")))</f>
        <v>0.13</v>
      </c>
      <c r="BI54" s="93">
        <f>IF(COUNTIF($BQ$4:$BQ$35,Table1[[#This Row],[Full_Name]])=1,$N$82,IF(COUNTIF($BQ$37:$BQ$63,Table1[[#This Row],[Full_Name]])=1,$O$82,IF(COUNTIF($BQ$65:$BQ$93,Table1[[#This Row],[Full_Name]])=1,$P$82,"ERROR")))</f>
        <v>0.19</v>
      </c>
      <c r="BJ54" s="93">
        <f>IF(COUNTIF($BQ$4:$BQ$35,Table1[[#This Row],[Full_Name]])=1,$N$83,IF(COUNTIF($BQ$37:$BQ$63,Table1[[#This Row],[Full_Name]])=1,$O$83,IF(COUNTIF($BQ$65:$BQ$93,Table1[[#This Row],[Full_Name]])=1,$P$83,"ERROR")))</f>
        <v>0.19</v>
      </c>
      <c r="BK54" s="97">
        <f>IF(COUNTIF($BQ$4:$BQ$35,Table1[[#This Row],[Full_Name]])=1,$N$84,IF(COUNTIF($BQ$37:$BQ$63,Table1[[#This Row],[Full_Name]])=1,$O$84,IF(COUNTIF($BQ$65:$BQ$93,Table1[[#This Row],[Full_Name]])=1,$P$84,"ERROR")))</f>
        <v>0.2</v>
      </c>
      <c r="BL54" s="97">
        <f>IF(COUNTIF($BQ$4:$BQ$35,Table1[[#This Row],[Full_Name]])=1,$N$85,IF(COUNTIF($BQ$37:$BQ$63,Table1[[#This Row],[Full_Name]])=1,$O$85,IF(COUNTIF($BQ$65:$BQ$93,Table1[[#This Row],[Full_Name]])=1,$P$85,"ERROR")))</f>
        <v>0.2</v>
      </c>
      <c r="BM54" s="97">
        <f>IF(COUNTIF($BQ$4:$BQ$35,Table1[[#This Row],[Full_Name]])=1,$N$86,IF(COUNTIF($BQ$37:$BQ$63,Table1[[#This Row],[Full_Name]])=1,$O$86,IF(COUNTIF($BQ$65:$BQ$93,Table1[[#This Row],[Full_Name]])=1,$P$86,"ERROR")))</f>
        <v>0.2</v>
      </c>
      <c r="BN54" s="97">
        <f>IF(COUNTIF($BQ$4:$BQ$35,Table1[[#This Row],[Full_Name]])=1,$N$87,IF(COUNTIF($BQ$37:$BQ$63,Table1[[#This Row],[Full_Name]])=1,$O$87,IF(COUNTIF($BQ$65:$BQ$93,Table1[[#This Row],[Full_Name]])=1,$P$87,"ERROR")))</f>
        <v>0.2</v>
      </c>
      <c r="BP54" s="83" t="s">
        <v>90</v>
      </c>
      <c r="BQ54" s="75" t="s">
        <v>90</v>
      </c>
      <c r="BR54" s="84" t="s">
        <v>86</v>
      </c>
    </row>
    <row r="55" spans="1:70" ht="13.2" x14ac:dyDescent="0.3">
      <c r="A55" s="73"/>
      <c r="B55" s="149"/>
      <c r="C55" s="73"/>
      <c r="D55" s="73"/>
      <c r="E55" s="73"/>
      <c r="F55" s="73"/>
      <c r="G55" s="73"/>
      <c r="H55" s="73"/>
      <c r="I55" s="73"/>
      <c r="J55" s="73"/>
      <c r="R55" s="1"/>
      <c r="X55" s="73"/>
      <c r="Y55" s="73"/>
      <c r="Z55" s="75" t="s">
        <v>36</v>
      </c>
      <c r="AA55" s="75">
        <v>2</v>
      </c>
      <c r="AB55" s="75" t="str">
        <f>_xlfn.TEXTJOIN(,TRUE,Table1[[#This Row],[Nombre]],Table1[[#This Row],[Ruedas]])</f>
        <v>UFOInverseBack2</v>
      </c>
      <c r="AC55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4</v>
      </c>
      <c r="AD55" s="75" t="str" cm="1">
        <f t="array" ref="AD55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B</v>
      </c>
      <c r="AE55" s="75" cm="1">
        <f t="array" ref="AE55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36</v>
      </c>
      <c r="AF55" s="75" cm="1">
        <f t="array" ref="AF55">ROUND(INDEX($J$2:$J$41,SUMPRODUCT(($B$2:$E$41=Table1[[#This Row],[Full_Name]])*((ROW($J$2:$J$41)-1)))),2)</f>
        <v>219.4</v>
      </c>
      <c r="AG55" s="92">
        <f>IF(COUNTIF($BQ$4:$BQ$35,Table1[[#This Row],[Full_Name]])=1,$N$74,IF(COUNTIF($BQ$37:$BQ$63,Table1[[#This Row],[Full_Name]])=1,$O$74,IF(COUNTIF($BQ$65:$BQ$93,Table1[[#This Row],[Full_Name]])=1,$P$74,"ERROR")))</f>
        <v>-0.5</v>
      </c>
      <c r="AH55" s="93">
        <f>IF(COUNTIF($BQ$4:$BQ$35,Table1[[#This Row],[Full_Name]])=1,$N$75,IF(COUNTIF($BQ$37:$BQ$63,Table1[[#This Row],[Full_Name]])=1,$O$75,IF(COUNTIF($BQ$65:$BQ$93,Table1[[#This Row],[Full_Name]])=1,$P$75,"ERROR")))</f>
        <v>-0.25</v>
      </c>
      <c r="AI55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55" s="93">
        <f>IF(COUNTIF($BQ$4:$BQ$35,Table1[[#This Row],[Full_Name]])=1,$N$92,IF(COUNTIF($BQ$37:$BQ$63,Table1[[#This Row],[Full_Name]])=1,$O$92,IF(COUNTIF($BQ$65:$BQ$93,Table1[[#This Row],[Full_Name]])=1,$P$92,"ERROR")))</f>
        <v>0</v>
      </c>
      <c r="AK55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55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55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55" s="93">
        <f>IF(COUNTIF($BQ$4:$BQ$35,Table1[[#This Row],[Full_Name]])=1,$N$96,IF(COUNTIF($BQ$37:$BQ$63,Table1[[#This Row],[Full_Name]])=1,$O$96,IF(COUNTIF($BQ$65:$BQ$93,Table1[[#This Row],[Full_Name]])=1,$P$96,"ERROR")))</f>
        <v>0.16</v>
      </c>
      <c r="AO55" s="93">
        <f>IF(COUNTIF($BQ$4:$BQ$35,Table1[[#This Row],[Full_Name]])=1,$N$97,IF(COUNTIF($BQ$37:$BQ$63,Table1[[#This Row],[Full_Name]])=1,$O$97,IF(COUNTIF($BQ$65:$BQ$93,Table1[[#This Row],[Full_Name]])=1,$P$97,"ERROR")))</f>
        <v>0.16</v>
      </c>
      <c r="AP55" s="93">
        <f>IF(COUNTIF($BQ$4:$BQ$35,Table1[[#This Row],[Full_Name]])=1,$N$98,IF(COUNTIF($BQ$37:$BQ$63,Table1[[#This Row],[Full_Name]])=1,$O$98,IF(COUNTIF($BQ$65:$BQ$93,Table1[[#This Row],[Full_Name]])=1,$P$98,"ERROR")))</f>
        <v>0.17</v>
      </c>
      <c r="AQ55" s="93">
        <f>IF(COUNTIF($BQ$4:$BQ$35,Table1[[#This Row],[Full_Name]])=1,$N$99,IF(COUNTIF($BQ$37:$BQ$63,Table1[[#This Row],[Full_Name]])=1,$O$99,IF(COUNTIF($BQ$65:$BQ$93,Table1[[#This Row],[Full_Name]])=1,$P$99,"ERROR")))</f>
        <v>0.17</v>
      </c>
      <c r="AR55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55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55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55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55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55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55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55" s="93">
        <f>IF(COUNTIF($BP$4:$BP$35,Table1[[#This Row],[Full_Name]])=1,$Q$69,IF(COUNTIF($BP$37:$BP$63,Table1[[#This Row],[Full_Name]])=1,$R$69,IF(COUNTIF($BP$65:$BP$93,Table1[[#This Row],[Full_Name]])=1,$S$69,"ERROR")))</f>
        <v>-0.15</v>
      </c>
      <c r="AZ55" s="93">
        <f>IF(COUNTIF($BP$4:$BP$35,Table1[[#This Row],[Full_Name]])=1,$T$69,IF(COUNTIF($BP$37:$BP$63,Table1[[#This Row],[Full_Name]])=1,$U$69,IF(COUNTIF($BP$65:$BP$93,Table1[[#This Row],[Full_Name]])=1,$V$69,"ERROR")))</f>
        <v>-0.3</v>
      </c>
      <c r="BA55" s="93">
        <f>IF(COUNTIF($BR$4:$BR$35,Table1[[#This Row],[Full_Name]])=1,$N$72,IF(COUNTIF($BR$37:$BR$63,Table1[[#This Row],[Full_Name]])=1,$O$72,IF(COUNTIF($BR$65:$BR$93,Table1[[#This Row],[Full_Name]])=1,$P$72,"ERROR")))</f>
        <v>-0.06</v>
      </c>
      <c r="BB55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55" s="93">
        <f>IF(COUNTIF($BQ$4:$BQ$35,Table1[[#This Row],[Full_Name]])=1,$N$76,IF(COUNTIF($BQ$37:$BQ$63,Table1[[#This Row],[Full_Name]])=1,$O$76,IF(COUNTIF($BQ$65:$BQ$93,Table1[[#This Row],[Full_Name]])=1,$P$76,"ERROR")))</f>
        <v>0</v>
      </c>
      <c r="BD55" s="93">
        <f>IF(COUNTIF($BQ$4:$BQ$35,Table1[[#This Row],[Full_Name]])=1,$N$77,IF(COUNTIF($BQ$37:$BQ$63,Table1[[#This Row],[Full_Name]])=1,$O$77,IF(COUNTIF($BQ$65:$BQ$93,Table1[[#This Row],[Full_Name]])=1,$P$77,"ERROR")))</f>
        <v>0</v>
      </c>
      <c r="BE55" s="93">
        <f>IF(COUNTIF($BQ$4:$BQ$35,Table1[[#This Row],[Full_Name]])=1,$N$78,IF(COUNTIF($BQ$37:$BQ$63,Table1[[#This Row],[Full_Name]])=1,$O$78,IF(COUNTIF($BQ$65:$BQ$93,Table1[[#This Row],[Full_Name]])=1,$P$78,"ERROR")))</f>
        <v>0.08</v>
      </c>
      <c r="BF55" s="93">
        <f>IF(COUNTIF($BQ$4:$BQ$35,Table1[[#This Row],[Full_Name]])=1,$N$79,IF(COUNTIF($BQ$37:$BQ$63,Table1[[#This Row],[Full_Name]])=1,$O$79,IF(COUNTIF($BQ$65:$BQ$93,Table1[[#This Row],[Full_Name]])=1,$P$79,"ERROR")))</f>
        <v>0.08</v>
      </c>
      <c r="BG55" s="93">
        <f>IF(COUNTIF($BQ$4:$BQ$35,Table1[[#This Row],[Full_Name]])=1,$N$80,IF(COUNTIF($BQ$37:$BQ$63,Table1[[#This Row],[Full_Name]])=1,$O$80,IF(COUNTIF($BQ$65:$BQ$93,Table1[[#This Row],[Full_Name]])=1,$P$80,"ERROR")))</f>
        <v>0.13</v>
      </c>
      <c r="BH55" s="93">
        <f>IF(COUNTIF($BQ$4:$BQ$35,Table1[[#This Row],[Full_Name]])=1,$N$81,IF(COUNTIF($BQ$37:$BQ$63,Table1[[#This Row],[Full_Name]])=1,$O$81,IF(COUNTIF($BQ$65:$BQ$93,Table1[[#This Row],[Full_Name]])=1,$P$81,"ERROR")))</f>
        <v>0.13</v>
      </c>
      <c r="BI55" s="93">
        <f>IF(COUNTIF($BQ$4:$BQ$35,Table1[[#This Row],[Full_Name]])=1,$N$82,IF(COUNTIF($BQ$37:$BQ$63,Table1[[#This Row],[Full_Name]])=1,$O$82,IF(COUNTIF($BQ$65:$BQ$93,Table1[[#This Row],[Full_Name]])=1,$P$82,"ERROR")))</f>
        <v>0.19</v>
      </c>
      <c r="BJ55" s="93">
        <f>IF(COUNTIF($BQ$4:$BQ$35,Table1[[#This Row],[Full_Name]])=1,$N$83,IF(COUNTIF($BQ$37:$BQ$63,Table1[[#This Row],[Full_Name]])=1,$O$83,IF(COUNTIF($BQ$65:$BQ$93,Table1[[#This Row],[Full_Name]])=1,$P$83,"ERROR")))</f>
        <v>0.19</v>
      </c>
      <c r="BK55" s="97">
        <f>IF(COUNTIF($BQ$4:$BQ$35,Table1[[#This Row],[Full_Name]])=1,$N$84,IF(COUNTIF($BQ$37:$BQ$63,Table1[[#This Row],[Full_Name]])=1,$O$84,IF(COUNTIF($BQ$65:$BQ$93,Table1[[#This Row],[Full_Name]])=1,$P$84,"ERROR")))</f>
        <v>0.2</v>
      </c>
      <c r="BL55" s="97">
        <f>IF(COUNTIF($BQ$4:$BQ$35,Table1[[#This Row],[Full_Name]])=1,$N$85,IF(COUNTIF($BQ$37:$BQ$63,Table1[[#This Row],[Full_Name]])=1,$O$85,IF(COUNTIF($BQ$65:$BQ$93,Table1[[#This Row],[Full_Name]])=1,$P$85,"ERROR")))</f>
        <v>0.2</v>
      </c>
      <c r="BM55" s="97">
        <f>IF(COUNTIF($BQ$4:$BQ$35,Table1[[#This Row],[Full_Name]])=1,$N$86,IF(COUNTIF($BQ$37:$BQ$63,Table1[[#This Row],[Full_Name]])=1,$O$86,IF(COUNTIF($BQ$65:$BQ$93,Table1[[#This Row],[Full_Name]])=1,$P$86,"ERROR")))</f>
        <v>0.2</v>
      </c>
      <c r="BN55" s="97">
        <f>IF(COUNTIF($BQ$4:$BQ$35,Table1[[#This Row],[Full_Name]])=1,$N$87,IF(COUNTIF($BQ$37:$BQ$63,Table1[[#This Row],[Full_Name]])=1,$O$87,IF(COUNTIF($BQ$65:$BQ$93,Table1[[#This Row],[Full_Name]])=1,$P$87,"ERROR")))</f>
        <v>0.2</v>
      </c>
      <c r="BP55" s="91" t="s">
        <v>85</v>
      </c>
      <c r="BQ55" s="1" t="s">
        <v>72</v>
      </c>
      <c r="BR55" s="84" t="s">
        <v>48</v>
      </c>
    </row>
    <row r="56" spans="1:70" ht="13.2" x14ac:dyDescent="0.3">
      <c r="A56" s="73"/>
      <c r="B56" s="149"/>
      <c r="C56" s="73"/>
      <c r="D56" s="73"/>
      <c r="E56" s="73"/>
      <c r="F56" s="73"/>
      <c r="G56" s="73"/>
      <c r="H56" s="73"/>
      <c r="I56" s="73"/>
      <c r="J56" s="73"/>
      <c r="R56" s="1"/>
      <c r="X56" s="73"/>
      <c r="Y56" s="73"/>
      <c r="Z56" s="75" t="s">
        <v>39</v>
      </c>
      <c r="AA56" s="75">
        <v>4</v>
      </c>
      <c r="AB56" s="75" t="str">
        <f>_xlfn.TEXTJOIN(,TRUE,Table1[[#This Row],[Nombre]],Table1[[#This Row],[Ruedas]])</f>
        <v>Fastslide4</v>
      </c>
      <c r="AC56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56" s="75" t="str" cm="1">
        <f t="array" ref="AD56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C</v>
      </c>
      <c r="AE56" s="75" cm="1">
        <f t="array" ref="AE56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28</v>
      </c>
      <c r="AF56" s="75" cm="1">
        <f t="array" ref="AF56">ROUND(INDEX($J$2:$J$41,SUMPRODUCT(($B$2:$E$41=Table1[[#This Row],[Full_Name]])*((ROW($J$2:$J$41)-1)))),2)</f>
        <v>136.75</v>
      </c>
      <c r="AG56" s="92">
        <f>IF(COUNTIF($BQ$4:$BQ$35,Table1[[#This Row],[Full_Name]])=1,$N$74,IF(COUNTIF($BQ$37:$BQ$63,Table1[[#This Row],[Full_Name]])=1,$O$74,IF(COUNTIF($BQ$65:$BQ$93,Table1[[#This Row],[Full_Name]])=1,$P$74,"ERROR")))</f>
        <v>-0.5</v>
      </c>
      <c r="AH56" s="93">
        <f>IF(COUNTIF($BQ$4:$BQ$35,Table1[[#This Row],[Full_Name]])=1,$N$75,IF(COUNTIF($BQ$37:$BQ$63,Table1[[#This Row],[Full_Name]])=1,$O$75,IF(COUNTIF($BQ$65:$BQ$93,Table1[[#This Row],[Full_Name]])=1,$P$75,"ERROR")))</f>
        <v>-0.25</v>
      </c>
      <c r="AI56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56" s="93">
        <f>IF(COUNTIF($BQ$4:$BQ$35,Table1[[#This Row],[Full_Name]])=1,$N$92,IF(COUNTIF($BQ$37:$BQ$63,Table1[[#This Row],[Full_Name]])=1,$O$92,IF(COUNTIF($BQ$65:$BQ$93,Table1[[#This Row],[Full_Name]])=1,$P$92,"ERROR")))</f>
        <v>0</v>
      </c>
      <c r="AK56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56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56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56" s="93">
        <f>IF(COUNTIF($BQ$4:$BQ$35,Table1[[#This Row],[Full_Name]])=1,$N$96,IF(COUNTIF($BQ$37:$BQ$63,Table1[[#This Row],[Full_Name]])=1,$O$96,IF(COUNTIF($BQ$65:$BQ$93,Table1[[#This Row],[Full_Name]])=1,$P$96,"ERROR")))</f>
        <v>0.16</v>
      </c>
      <c r="AO56" s="93">
        <f>IF(COUNTIF($BQ$4:$BQ$35,Table1[[#This Row],[Full_Name]])=1,$N$97,IF(COUNTIF($BQ$37:$BQ$63,Table1[[#This Row],[Full_Name]])=1,$O$97,IF(COUNTIF($BQ$65:$BQ$93,Table1[[#This Row],[Full_Name]])=1,$P$97,"ERROR")))</f>
        <v>0.16</v>
      </c>
      <c r="AP56" s="93">
        <f>IF(COUNTIF($BQ$4:$BQ$35,Table1[[#This Row],[Full_Name]])=1,$N$98,IF(COUNTIF($BQ$37:$BQ$63,Table1[[#This Row],[Full_Name]])=1,$O$98,IF(COUNTIF($BQ$65:$BQ$93,Table1[[#This Row],[Full_Name]])=1,$P$98,"ERROR")))</f>
        <v>0.17</v>
      </c>
      <c r="AQ56" s="93">
        <f>IF(COUNTIF($BQ$4:$BQ$35,Table1[[#This Row],[Full_Name]])=1,$N$99,IF(COUNTIF($BQ$37:$BQ$63,Table1[[#This Row],[Full_Name]])=1,$O$99,IF(COUNTIF($BQ$65:$BQ$93,Table1[[#This Row],[Full_Name]])=1,$P$99,"ERROR")))</f>
        <v>0.17</v>
      </c>
      <c r="AR56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56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56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56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56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56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56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56" s="93">
        <f>IF(COUNTIF($BP$4:$BP$35,Table1[[#This Row],[Full_Name]])=1,$Q$69,IF(COUNTIF($BP$37:$BP$63,Table1[[#This Row],[Full_Name]])=1,$R$69,IF(COUNTIF($BP$65:$BP$93,Table1[[#This Row],[Full_Name]])=1,$S$69,"ERROR")))</f>
        <v>-0.08</v>
      </c>
      <c r="AZ56" s="93">
        <f>IF(COUNTIF($BP$4:$BP$35,Table1[[#This Row],[Full_Name]])=1,$T$69,IF(COUNTIF($BP$37:$BP$63,Table1[[#This Row],[Full_Name]])=1,$U$69,IF(COUNTIF($BP$65:$BP$93,Table1[[#This Row],[Full_Name]])=1,$V$69,"ERROR")))</f>
        <v>-0.16</v>
      </c>
      <c r="BA56" s="93">
        <f>IF(COUNTIF($BR$4:$BR$35,Table1[[#This Row],[Full_Name]])=1,$N$72,IF(COUNTIF($BR$37:$BR$63,Table1[[#This Row],[Full_Name]])=1,$O$72,IF(COUNTIF($BR$65:$BR$93,Table1[[#This Row],[Full_Name]])=1,$P$72,"ERROR")))</f>
        <v>-0.06</v>
      </c>
      <c r="BB56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56" s="93">
        <f>IF(COUNTIF($BQ$4:$BQ$35,Table1[[#This Row],[Full_Name]])=1,$N$76,IF(COUNTIF($BQ$37:$BQ$63,Table1[[#This Row],[Full_Name]])=1,$O$76,IF(COUNTIF($BQ$65:$BQ$93,Table1[[#This Row],[Full_Name]])=1,$P$76,"ERROR")))</f>
        <v>0</v>
      </c>
      <c r="BD56" s="93">
        <f>IF(COUNTIF($BQ$4:$BQ$35,Table1[[#This Row],[Full_Name]])=1,$N$77,IF(COUNTIF($BQ$37:$BQ$63,Table1[[#This Row],[Full_Name]])=1,$O$77,IF(COUNTIF($BQ$65:$BQ$93,Table1[[#This Row],[Full_Name]])=1,$P$77,"ERROR")))</f>
        <v>0</v>
      </c>
      <c r="BE56" s="93">
        <f>IF(COUNTIF($BQ$4:$BQ$35,Table1[[#This Row],[Full_Name]])=1,$N$78,IF(COUNTIF($BQ$37:$BQ$63,Table1[[#This Row],[Full_Name]])=1,$O$78,IF(COUNTIF($BQ$65:$BQ$93,Table1[[#This Row],[Full_Name]])=1,$P$78,"ERROR")))</f>
        <v>0.08</v>
      </c>
      <c r="BF56" s="93">
        <f>IF(COUNTIF($BQ$4:$BQ$35,Table1[[#This Row],[Full_Name]])=1,$N$79,IF(COUNTIF($BQ$37:$BQ$63,Table1[[#This Row],[Full_Name]])=1,$O$79,IF(COUNTIF($BQ$65:$BQ$93,Table1[[#This Row],[Full_Name]])=1,$P$79,"ERROR")))</f>
        <v>0.08</v>
      </c>
      <c r="BG56" s="93">
        <f>IF(COUNTIF($BQ$4:$BQ$35,Table1[[#This Row],[Full_Name]])=1,$N$80,IF(COUNTIF($BQ$37:$BQ$63,Table1[[#This Row],[Full_Name]])=1,$O$80,IF(COUNTIF($BQ$65:$BQ$93,Table1[[#This Row],[Full_Name]])=1,$P$80,"ERROR")))</f>
        <v>0.13</v>
      </c>
      <c r="BH56" s="93">
        <f>IF(COUNTIF($BQ$4:$BQ$35,Table1[[#This Row],[Full_Name]])=1,$N$81,IF(COUNTIF($BQ$37:$BQ$63,Table1[[#This Row],[Full_Name]])=1,$O$81,IF(COUNTIF($BQ$65:$BQ$93,Table1[[#This Row],[Full_Name]])=1,$P$81,"ERROR")))</f>
        <v>0.13</v>
      </c>
      <c r="BI56" s="93">
        <f>IF(COUNTIF($BQ$4:$BQ$35,Table1[[#This Row],[Full_Name]])=1,$N$82,IF(COUNTIF($BQ$37:$BQ$63,Table1[[#This Row],[Full_Name]])=1,$O$82,IF(COUNTIF($BQ$65:$BQ$93,Table1[[#This Row],[Full_Name]])=1,$P$82,"ERROR")))</f>
        <v>0.19</v>
      </c>
      <c r="BJ56" s="93">
        <f>IF(COUNTIF($BQ$4:$BQ$35,Table1[[#This Row],[Full_Name]])=1,$N$83,IF(COUNTIF($BQ$37:$BQ$63,Table1[[#This Row],[Full_Name]])=1,$O$83,IF(COUNTIF($BQ$65:$BQ$93,Table1[[#This Row],[Full_Name]])=1,$P$83,"ERROR")))</f>
        <v>0.19</v>
      </c>
      <c r="BK56" s="97">
        <f>IF(COUNTIF($BQ$4:$BQ$35,Table1[[#This Row],[Full_Name]])=1,$N$84,IF(COUNTIF($BQ$37:$BQ$63,Table1[[#This Row],[Full_Name]])=1,$O$84,IF(COUNTIF($BQ$65:$BQ$93,Table1[[#This Row],[Full_Name]])=1,$P$84,"ERROR")))</f>
        <v>0.2</v>
      </c>
      <c r="BL56" s="97">
        <f>IF(COUNTIF($BQ$4:$BQ$35,Table1[[#This Row],[Full_Name]])=1,$N$85,IF(COUNTIF($BQ$37:$BQ$63,Table1[[#This Row],[Full_Name]])=1,$O$85,IF(COUNTIF($BQ$65:$BQ$93,Table1[[#This Row],[Full_Name]])=1,$P$85,"ERROR")))</f>
        <v>0.2</v>
      </c>
      <c r="BM56" s="97">
        <f>IF(COUNTIF($BQ$4:$BQ$35,Table1[[#This Row],[Full_Name]])=1,$N$86,IF(COUNTIF($BQ$37:$BQ$63,Table1[[#This Row],[Full_Name]])=1,$O$86,IF(COUNTIF($BQ$65:$BQ$93,Table1[[#This Row],[Full_Name]])=1,$P$86,"ERROR")))</f>
        <v>0.2</v>
      </c>
      <c r="BN56" s="97">
        <f>IF(COUNTIF($BQ$4:$BQ$35,Table1[[#This Row],[Full_Name]])=1,$N$87,IF(COUNTIF($BQ$37:$BQ$63,Table1[[#This Row],[Full_Name]])=1,$O$87,IF(COUNTIF($BQ$65:$BQ$93,Table1[[#This Row],[Full_Name]])=1,$P$87,"ERROR")))</f>
        <v>0.2</v>
      </c>
      <c r="BP56" s="83" t="s">
        <v>80</v>
      </c>
      <c r="BQ56" s="75" t="s">
        <v>80</v>
      </c>
      <c r="BR56" s="84" t="s">
        <v>63</v>
      </c>
    </row>
    <row r="57" spans="1:70" ht="13.2" x14ac:dyDescent="0.3">
      <c r="A57" s="73"/>
      <c r="B57" s="149"/>
      <c r="C57" s="73"/>
      <c r="D57" s="73"/>
      <c r="E57" s="73"/>
      <c r="F57" s="73"/>
      <c r="G57" s="73"/>
      <c r="H57" s="73"/>
      <c r="I57" s="73"/>
      <c r="J57" s="73"/>
      <c r="R57" s="1"/>
      <c r="X57" s="73"/>
      <c r="Y57" s="73"/>
      <c r="Z57" s="75" t="s">
        <v>37</v>
      </c>
      <c r="AA57" s="75">
        <v>1</v>
      </c>
      <c r="AB57" s="75" t="str">
        <f>_xlfn.TEXTJOIN(,TRUE,Table1[[#This Row],[Nombre]],Table1[[#This Row],[Ruedas]])</f>
        <v>Backslide1</v>
      </c>
      <c r="AC57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57" s="75" t="str" cm="1">
        <f t="array" ref="AD57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B</v>
      </c>
      <c r="AE57" s="75" cm="1">
        <f t="array" ref="AE57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36</v>
      </c>
      <c r="AF57" s="75" cm="1">
        <f t="array" ref="AF57">ROUND(INDEX($J$2:$J$41,SUMPRODUCT(($B$2:$E$41=Table1[[#This Row],[Full_Name]])*((ROW($J$2:$J$41)-1)))),2)</f>
        <v>219.4</v>
      </c>
      <c r="AG57" s="92">
        <f>IF(COUNTIF($BQ$4:$BQ$35,Table1[[#This Row],[Full_Name]])=1,$N$74,IF(COUNTIF($BQ$37:$BQ$63,Table1[[#This Row],[Full_Name]])=1,$O$74,IF(COUNTIF($BQ$65:$BQ$93,Table1[[#This Row],[Full_Name]])=1,$P$74,"ERROR")))</f>
        <v>-0.5</v>
      </c>
      <c r="AH57" s="93">
        <f>IF(COUNTIF($BQ$4:$BQ$35,Table1[[#This Row],[Full_Name]])=1,$N$75,IF(COUNTIF($BQ$37:$BQ$63,Table1[[#This Row],[Full_Name]])=1,$O$75,IF(COUNTIF($BQ$65:$BQ$93,Table1[[#This Row],[Full_Name]])=1,$P$75,"ERROR")))</f>
        <v>-0.25</v>
      </c>
      <c r="AI57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57" s="93">
        <f>IF(COUNTIF($BQ$4:$BQ$35,Table1[[#This Row],[Full_Name]])=1,$N$92,IF(COUNTIF($BQ$37:$BQ$63,Table1[[#This Row],[Full_Name]])=1,$O$92,IF(COUNTIF($BQ$65:$BQ$93,Table1[[#This Row],[Full_Name]])=1,$P$92,"ERROR")))</f>
        <v>0</v>
      </c>
      <c r="AK57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57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57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57" s="93">
        <f>IF(COUNTIF($BQ$4:$BQ$35,Table1[[#This Row],[Full_Name]])=1,$N$96,IF(COUNTIF($BQ$37:$BQ$63,Table1[[#This Row],[Full_Name]])=1,$O$96,IF(COUNTIF($BQ$65:$BQ$93,Table1[[#This Row],[Full_Name]])=1,$P$96,"ERROR")))</f>
        <v>0.16</v>
      </c>
      <c r="AO57" s="93">
        <f>IF(COUNTIF($BQ$4:$BQ$35,Table1[[#This Row],[Full_Name]])=1,$N$97,IF(COUNTIF($BQ$37:$BQ$63,Table1[[#This Row],[Full_Name]])=1,$O$97,IF(COUNTIF($BQ$65:$BQ$93,Table1[[#This Row],[Full_Name]])=1,$P$97,"ERROR")))</f>
        <v>0.16</v>
      </c>
      <c r="AP57" s="93">
        <f>IF(COUNTIF($BQ$4:$BQ$35,Table1[[#This Row],[Full_Name]])=1,$N$98,IF(COUNTIF($BQ$37:$BQ$63,Table1[[#This Row],[Full_Name]])=1,$O$98,IF(COUNTIF($BQ$65:$BQ$93,Table1[[#This Row],[Full_Name]])=1,$P$98,"ERROR")))</f>
        <v>0.17</v>
      </c>
      <c r="AQ57" s="93">
        <f>IF(COUNTIF($BQ$4:$BQ$35,Table1[[#This Row],[Full_Name]])=1,$N$99,IF(COUNTIF($BQ$37:$BQ$63,Table1[[#This Row],[Full_Name]])=1,$O$99,IF(COUNTIF($BQ$65:$BQ$93,Table1[[#This Row],[Full_Name]])=1,$P$99,"ERROR")))</f>
        <v>0.17</v>
      </c>
      <c r="AR57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57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57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57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57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57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57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57" s="93">
        <f>IF(COUNTIF($BP$4:$BP$35,Table1[[#This Row],[Full_Name]])=1,$Q$69,IF(COUNTIF($BP$37:$BP$63,Table1[[#This Row],[Full_Name]])=1,$R$69,IF(COUNTIF($BP$65:$BP$93,Table1[[#This Row],[Full_Name]])=1,$S$69,"ERROR")))</f>
        <v>-0.08</v>
      </c>
      <c r="AZ57" s="93">
        <f>IF(COUNTIF($BP$4:$BP$35,Table1[[#This Row],[Full_Name]])=1,$T$69,IF(COUNTIF($BP$37:$BP$63,Table1[[#This Row],[Full_Name]])=1,$U$69,IF(COUNTIF($BP$65:$BP$93,Table1[[#This Row],[Full_Name]])=1,$V$69,"ERROR")))</f>
        <v>-0.16</v>
      </c>
      <c r="BA57" s="93">
        <f>IF(COUNTIF($BR$4:$BR$35,Table1[[#This Row],[Full_Name]])=1,$N$72,IF(COUNTIF($BR$37:$BR$63,Table1[[#This Row],[Full_Name]])=1,$O$72,IF(COUNTIF($BR$65:$BR$93,Table1[[#This Row],[Full_Name]])=1,$P$72,"ERROR")))</f>
        <v>-0.06</v>
      </c>
      <c r="BB57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57" s="93">
        <f>IF(COUNTIF($BQ$4:$BQ$35,Table1[[#This Row],[Full_Name]])=1,$N$76,IF(COUNTIF($BQ$37:$BQ$63,Table1[[#This Row],[Full_Name]])=1,$O$76,IF(COUNTIF($BQ$65:$BQ$93,Table1[[#This Row],[Full_Name]])=1,$P$76,"ERROR")))</f>
        <v>0</v>
      </c>
      <c r="BD57" s="93">
        <f>IF(COUNTIF($BQ$4:$BQ$35,Table1[[#This Row],[Full_Name]])=1,$N$77,IF(COUNTIF($BQ$37:$BQ$63,Table1[[#This Row],[Full_Name]])=1,$O$77,IF(COUNTIF($BQ$65:$BQ$93,Table1[[#This Row],[Full_Name]])=1,$P$77,"ERROR")))</f>
        <v>0</v>
      </c>
      <c r="BE57" s="93">
        <f>IF(COUNTIF($BQ$4:$BQ$35,Table1[[#This Row],[Full_Name]])=1,$N$78,IF(COUNTIF($BQ$37:$BQ$63,Table1[[#This Row],[Full_Name]])=1,$O$78,IF(COUNTIF($BQ$65:$BQ$93,Table1[[#This Row],[Full_Name]])=1,$P$78,"ERROR")))</f>
        <v>0.08</v>
      </c>
      <c r="BF57" s="93">
        <f>IF(COUNTIF($BQ$4:$BQ$35,Table1[[#This Row],[Full_Name]])=1,$N$79,IF(COUNTIF($BQ$37:$BQ$63,Table1[[#This Row],[Full_Name]])=1,$O$79,IF(COUNTIF($BQ$65:$BQ$93,Table1[[#This Row],[Full_Name]])=1,$P$79,"ERROR")))</f>
        <v>0.08</v>
      </c>
      <c r="BG57" s="93">
        <f>IF(COUNTIF($BQ$4:$BQ$35,Table1[[#This Row],[Full_Name]])=1,$N$80,IF(COUNTIF($BQ$37:$BQ$63,Table1[[#This Row],[Full_Name]])=1,$O$80,IF(COUNTIF($BQ$65:$BQ$93,Table1[[#This Row],[Full_Name]])=1,$P$80,"ERROR")))</f>
        <v>0.13</v>
      </c>
      <c r="BH57" s="93">
        <f>IF(COUNTIF($BQ$4:$BQ$35,Table1[[#This Row],[Full_Name]])=1,$N$81,IF(COUNTIF($BQ$37:$BQ$63,Table1[[#This Row],[Full_Name]])=1,$O$81,IF(COUNTIF($BQ$65:$BQ$93,Table1[[#This Row],[Full_Name]])=1,$P$81,"ERROR")))</f>
        <v>0.13</v>
      </c>
      <c r="BI57" s="93">
        <f>IF(COUNTIF($BQ$4:$BQ$35,Table1[[#This Row],[Full_Name]])=1,$N$82,IF(COUNTIF($BQ$37:$BQ$63,Table1[[#This Row],[Full_Name]])=1,$O$82,IF(COUNTIF($BQ$65:$BQ$93,Table1[[#This Row],[Full_Name]])=1,$P$82,"ERROR")))</f>
        <v>0.19</v>
      </c>
      <c r="BJ57" s="93">
        <f>IF(COUNTIF($BQ$4:$BQ$35,Table1[[#This Row],[Full_Name]])=1,$N$83,IF(COUNTIF($BQ$37:$BQ$63,Table1[[#This Row],[Full_Name]])=1,$O$83,IF(COUNTIF($BQ$65:$BQ$93,Table1[[#This Row],[Full_Name]])=1,$P$83,"ERROR")))</f>
        <v>0.19</v>
      </c>
      <c r="BK57" s="97">
        <f>IF(COUNTIF($BQ$4:$BQ$35,Table1[[#This Row],[Full_Name]])=1,$N$84,IF(COUNTIF($BQ$37:$BQ$63,Table1[[#This Row],[Full_Name]])=1,$O$84,IF(COUNTIF($BQ$65:$BQ$93,Table1[[#This Row],[Full_Name]])=1,$P$84,"ERROR")))</f>
        <v>0.2</v>
      </c>
      <c r="BL57" s="97">
        <f>IF(COUNTIF($BQ$4:$BQ$35,Table1[[#This Row],[Full_Name]])=1,$N$85,IF(COUNTIF($BQ$37:$BQ$63,Table1[[#This Row],[Full_Name]])=1,$O$85,IF(COUNTIF($BQ$65:$BQ$93,Table1[[#This Row],[Full_Name]])=1,$P$85,"ERROR")))</f>
        <v>0.2</v>
      </c>
      <c r="BM57" s="97">
        <f>IF(COUNTIF($BQ$4:$BQ$35,Table1[[#This Row],[Full_Name]])=1,$N$86,IF(COUNTIF($BQ$37:$BQ$63,Table1[[#This Row],[Full_Name]])=1,$O$86,IF(COUNTIF($BQ$65:$BQ$93,Table1[[#This Row],[Full_Name]])=1,$P$86,"ERROR")))</f>
        <v>0.2</v>
      </c>
      <c r="BN57" s="97">
        <f>IF(COUNTIF($BQ$4:$BQ$35,Table1[[#This Row],[Full_Name]])=1,$N$87,IF(COUNTIF($BQ$37:$BQ$63,Table1[[#This Row],[Full_Name]])=1,$O$87,IF(COUNTIF($BQ$65:$BQ$93,Table1[[#This Row],[Full_Name]])=1,$P$87,"ERROR")))</f>
        <v>0.2</v>
      </c>
      <c r="BP57" s="83" t="s">
        <v>426</v>
      </c>
      <c r="BQ57" s="75" t="s">
        <v>426</v>
      </c>
      <c r="BR57" s="90" t="s">
        <v>61</v>
      </c>
    </row>
    <row r="58" spans="1:70" ht="13.2" x14ac:dyDescent="0.3">
      <c r="A58" s="73"/>
      <c r="C58" s="149"/>
      <c r="D58" s="73"/>
      <c r="E58" s="73"/>
      <c r="F58" s="73"/>
      <c r="G58" s="73"/>
      <c r="H58" s="73"/>
      <c r="I58" s="73"/>
      <c r="J58" s="73"/>
      <c r="Q58" s="73"/>
      <c r="R58" s="1"/>
      <c r="X58" s="73"/>
      <c r="Y58" s="73"/>
      <c r="Z58" s="75" t="s">
        <v>39</v>
      </c>
      <c r="AA58" s="75">
        <v>1</v>
      </c>
      <c r="AB58" s="75" t="str">
        <f>_xlfn.TEXTJOIN(,TRUE,Table1[[#This Row],[Nombre]],Table1[[#This Row],[Ruedas]])</f>
        <v>Fastslide1</v>
      </c>
      <c r="AC58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58" s="75" t="str" cm="1">
        <f t="array" ref="AD58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A</v>
      </c>
      <c r="AE58" s="75" cm="1">
        <f t="array" ref="AE58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38</v>
      </c>
      <c r="AF58" s="75" cm="1">
        <f t="array" ref="AF58">ROUND(INDEX($J$2:$J$41,SUMPRODUCT(($B$2:$E$41=Table1[[#This Row],[Full_Name]])*((ROW($J$2:$J$41)-1)))),2)</f>
        <v>285.39999999999998</v>
      </c>
      <c r="AG58" s="92">
        <f>IF(COUNTIF($BQ$4:$BQ$35,Table1[[#This Row],[Full_Name]])=1,$N$74,IF(COUNTIF($BQ$37:$BQ$63,Table1[[#This Row],[Full_Name]])=1,$O$74,IF(COUNTIF($BQ$65:$BQ$93,Table1[[#This Row],[Full_Name]])=1,$P$74,"ERROR")))</f>
        <v>-0.5</v>
      </c>
      <c r="AH58" s="93">
        <f>IF(COUNTIF($BQ$4:$BQ$35,Table1[[#This Row],[Full_Name]])=1,$N$75,IF(COUNTIF($BQ$37:$BQ$63,Table1[[#This Row],[Full_Name]])=1,$O$75,IF(COUNTIF($BQ$65:$BQ$93,Table1[[#This Row],[Full_Name]])=1,$P$75,"ERROR")))</f>
        <v>-0.25</v>
      </c>
      <c r="AI58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58" s="93">
        <f>IF(COUNTIF($BQ$4:$BQ$35,Table1[[#This Row],[Full_Name]])=1,$N$92,IF(COUNTIF($BQ$37:$BQ$63,Table1[[#This Row],[Full_Name]])=1,$O$92,IF(COUNTIF($BQ$65:$BQ$93,Table1[[#This Row],[Full_Name]])=1,$P$92,"ERROR")))</f>
        <v>0</v>
      </c>
      <c r="AK58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58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58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58" s="93">
        <f>IF(COUNTIF($BQ$4:$BQ$35,Table1[[#This Row],[Full_Name]])=1,$N$96,IF(COUNTIF($BQ$37:$BQ$63,Table1[[#This Row],[Full_Name]])=1,$O$96,IF(COUNTIF($BQ$65:$BQ$93,Table1[[#This Row],[Full_Name]])=1,$P$96,"ERROR")))</f>
        <v>0.16</v>
      </c>
      <c r="AO58" s="93">
        <f>IF(COUNTIF($BQ$4:$BQ$35,Table1[[#This Row],[Full_Name]])=1,$N$97,IF(COUNTIF($BQ$37:$BQ$63,Table1[[#This Row],[Full_Name]])=1,$O$97,IF(COUNTIF($BQ$65:$BQ$93,Table1[[#This Row],[Full_Name]])=1,$P$97,"ERROR")))</f>
        <v>0.16</v>
      </c>
      <c r="AP58" s="93">
        <f>IF(COUNTIF($BQ$4:$BQ$35,Table1[[#This Row],[Full_Name]])=1,$N$98,IF(COUNTIF($BQ$37:$BQ$63,Table1[[#This Row],[Full_Name]])=1,$O$98,IF(COUNTIF($BQ$65:$BQ$93,Table1[[#This Row],[Full_Name]])=1,$P$98,"ERROR")))</f>
        <v>0.17</v>
      </c>
      <c r="AQ58" s="93">
        <f>IF(COUNTIF($BQ$4:$BQ$35,Table1[[#This Row],[Full_Name]])=1,$N$99,IF(COUNTIF($BQ$37:$BQ$63,Table1[[#This Row],[Full_Name]])=1,$O$99,IF(COUNTIF($BQ$65:$BQ$93,Table1[[#This Row],[Full_Name]])=1,$P$99,"ERROR")))</f>
        <v>0.17</v>
      </c>
      <c r="AR58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58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58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58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58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58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58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58" s="93">
        <f>IF(COUNTIF($BP$4:$BP$35,Table1[[#This Row],[Full_Name]])=1,$Q$69,IF(COUNTIF($BP$37:$BP$63,Table1[[#This Row],[Full_Name]])=1,$R$69,IF(COUNTIF($BP$65:$BP$93,Table1[[#This Row],[Full_Name]])=1,$S$69,"ERROR")))</f>
        <v>-0.08</v>
      </c>
      <c r="AZ58" s="93">
        <f>IF(COUNTIF($BP$4:$BP$35,Table1[[#This Row],[Full_Name]])=1,$T$69,IF(COUNTIF($BP$37:$BP$63,Table1[[#This Row],[Full_Name]])=1,$U$69,IF(COUNTIF($BP$65:$BP$93,Table1[[#This Row],[Full_Name]])=1,$V$69,"ERROR")))</f>
        <v>-0.16</v>
      </c>
      <c r="BA58" s="93">
        <f>IF(COUNTIF($BR$4:$BR$35,Table1[[#This Row],[Full_Name]])=1,$N$72,IF(COUNTIF($BR$37:$BR$63,Table1[[#This Row],[Full_Name]])=1,$O$72,IF(COUNTIF($BR$65:$BR$93,Table1[[#This Row],[Full_Name]])=1,$P$72,"ERROR")))</f>
        <v>-0.06</v>
      </c>
      <c r="BB58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58" s="93">
        <f>IF(COUNTIF($BQ$4:$BQ$35,Table1[[#This Row],[Full_Name]])=1,$N$76,IF(COUNTIF($BQ$37:$BQ$63,Table1[[#This Row],[Full_Name]])=1,$O$76,IF(COUNTIF($BQ$65:$BQ$93,Table1[[#This Row],[Full_Name]])=1,$P$76,"ERROR")))</f>
        <v>0</v>
      </c>
      <c r="BD58" s="93">
        <f>IF(COUNTIF($BQ$4:$BQ$35,Table1[[#This Row],[Full_Name]])=1,$N$77,IF(COUNTIF($BQ$37:$BQ$63,Table1[[#This Row],[Full_Name]])=1,$O$77,IF(COUNTIF($BQ$65:$BQ$93,Table1[[#This Row],[Full_Name]])=1,$P$77,"ERROR")))</f>
        <v>0</v>
      </c>
      <c r="BE58" s="93">
        <f>IF(COUNTIF($BQ$4:$BQ$35,Table1[[#This Row],[Full_Name]])=1,$N$78,IF(COUNTIF($BQ$37:$BQ$63,Table1[[#This Row],[Full_Name]])=1,$O$78,IF(COUNTIF($BQ$65:$BQ$93,Table1[[#This Row],[Full_Name]])=1,$P$78,"ERROR")))</f>
        <v>0.08</v>
      </c>
      <c r="BF58" s="93">
        <f>IF(COUNTIF($BQ$4:$BQ$35,Table1[[#This Row],[Full_Name]])=1,$N$79,IF(COUNTIF($BQ$37:$BQ$63,Table1[[#This Row],[Full_Name]])=1,$O$79,IF(COUNTIF($BQ$65:$BQ$93,Table1[[#This Row],[Full_Name]])=1,$P$79,"ERROR")))</f>
        <v>0.08</v>
      </c>
      <c r="BG58" s="93">
        <f>IF(COUNTIF($BQ$4:$BQ$35,Table1[[#This Row],[Full_Name]])=1,$N$80,IF(COUNTIF($BQ$37:$BQ$63,Table1[[#This Row],[Full_Name]])=1,$O$80,IF(COUNTIF($BQ$65:$BQ$93,Table1[[#This Row],[Full_Name]])=1,$P$80,"ERROR")))</f>
        <v>0.13</v>
      </c>
      <c r="BH58" s="93">
        <f>IF(COUNTIF($BQ$4:$BQ$35,Table1[[#This Row],[Full_Name]])=1,$N$81,IF(COUNTIF($BQ$37:$BQ$63,Table1[[#This Row],[Full_Name]])=1,$O$81,IF(COUNTIF($BQ$65:$BQ$93,Table1[[#This Row],[Full_Name]])=1,$P$81,"ERROR")))</f>
        <v>0.13</v>
      </c>
      <c r="BI58" s="93">
        <f>IF(COUNTIF($BQ$4:$BQ$35,Table1[[#This Row],[Full_Name]])=1,$N$82,IF(COUNTIF($BQ$37:$BQ$63,Table1[[#This Row],[Full_Name]])=1,$O$82,IF(COUNTIF($BQ$65:$BQ$93,Table1[[#This Row],[Full_Name]])=1,$P$82,"ERROR")))</f>
        <v>0.19</v>
      </c>
      <c r="BJ58" s="93">
        <f>IF(COUNTIF($BQ$4:$BQ$35,Table1[[#This Row],[Full_Name]])=1,$N$83,IF(COUNTIF($BQ$37:$BQ$63,Table1[[#This Row],[Full_Name]])=1,$O$83,IF(COUNTIF($BQ$65:$BQ$93,Table1[[#This Row],[Full_Name]])=1,$P$83,"ERROR")))</f>
        <v>0.19</v>
      </c>
      <c r="BK58" s="97">
        <f>IF(COUNTIF($BQ$4:$BQ$35,Table1[[#This Row],[Full_Name]])=1,$N$84,IF(COUNTIF($BQ$37:$BQ$63,Table1[[#This Row],[Full_Name]])=1,$O$84,IF(COUNTIF($BQ$65:$BQ$93,Table1[[#This Row],[Full_Name]])=1,$P$84,"ERROR")))</f>
        <v>0.2</v>
      </c>
      <c r="BL58" s="97">
        <f>IF(COUNTIF($BQ$4:$BQ$35,Table1[[#This Row],[Full_Name]])=1,$N$85,IF(COUNTIF($BQ$37:$BQ$63,Table1[[#This Row],[Full_Name]])=1,$O$85,IF(COUNTIF($BQ$65:$BQ$93,Table1[[#This Row],[Full_Name]])=1,$P$85,"ERROR")))</f>
        <v>0.2</v>
      </c>
      <c r="BM58" s="97">
        <f>IF(COUNTIF($BQ$4:$BQ$35,Table1[[#This Row],[Full_Name]])=1,$N$86,IF(COUNTIF($BQ$37:$BQ$63,Table1[[#This Row],[Full_Name]])=1,$O$86,IF(COUNTIF($BQ$65:$BQ$93,Table1[[#This Row],[Full_Name]])=1,$P$86,"ERROR")))</f>
        <v>0.2</v>
      </c>
      <c r="BN58" s="97">
        <f>IF(COUNTIF($BQ$4:$BQ$35,Table1[[#This Row],[Full_Name]])=1,$N$87,IF(COUNTIF($BQ$37:$BQ$63,Table1[[#This Row],[Full_Name]])=1,$O$87,IF(COUNTIF($BQ$65:$BQ$93,Table1[[#This Row],[Full_Name]])=1,$P$87,"ERROR")))</f>
        <v>0.2</v>
      </c>
      <c r="BP58" s="83" t="s">
        <v>62</v>
      </c>
      <c r="BQ58" s="75" t="s">
        <v>86</v>
      </c>
      <c r="BR58" s="90"/>
    </row>
    <row r="59" spans="1:70" ht="13.2" x14ac:dyDescent="0.3">
      <c r="A59" s="73"/>
      <c r="B59" s="149"/>
      <c r="C59" s="73"/>
      <c r="D59" s="73"/>
      <c r="E59" s="73"/>
      <c r="F59" s="73"/>
      <c r="G59" s="73"/>
      <c r="H59" s="73"/>
      <c r="I59" s="73"/>
      <c r="J59" s="73"/>
      <c r="Q59" s="73"/>
      <c r="R59" s="1"/>
      <c r="X59" s="73"/>
      <c r="Y59" s="73"/>
      <c r="Z59" s="75" t="s">
        <v>41</v>
      </c>
      <c r="AA59" s="75">
        <v>8</v>
      </c>
      <c r="AB59" s="75" t="str">
        <f>_xlfn.TEXTJOIN(,TRUE,Table1[[#This Row],[Nombre]],Table1[[#This Row],[Ruedas]])</f>
        <v>CrossUFO8</v>
      </c>
      <c r="AC59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3</v>
      </c>
      <c r="AD59" s="75" t="str" cm="1">
        <f t="array" ref="AD59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C</v>
      </c>
      <c r="AE59" s="75" cm="1">
        <f t="array" ref="AE59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27</v>
      </c>
      <c r="AF59" s="75" cm="1">
        <f t="array" ref="AF59">ROUND(INDEX($J$2:$J$41,SUMPRODUCT(($B$2:$E$41=Table1[[#This Row],[Full_Name]])*((ROW($J$2:$J$41)-1)))),2)</f>
        <v>132.22999999999999</v>
      </c>
      <c r="AG59" s="92">
        <f>IF(COUNTIF($BQ$4:$BQ$35,Table1[[#This Row],[Full_Name]])=1,$N$74,IF(COUNTIF($BQ$37:$BQ$63,Table1[[#This Row],[Full_Name]])=1,$O$74,IF(COUNTIF($BQ$65:$BQ$93,Table1[[#This Row],[Full_Name]])=1,$P$74,"ERROR")))</f>
        <v>-0.4</v>
      </c>
      <c r="AH59" s="93">
        <f>IF(COUNTIF($BQ$4:$BQ$35,Table1[[#This Row],[Full_Name]])=1,$N$75,IF(COUNTIF($BQ$37:$BQ$63,Table1[[#This Row],[Full_Name]])=1,$O$75,IF(COUNTIF($BQ$65:$BQ$93,Table1[[#This Row],[Full_Name]])=1,$P$75,"ERROR")))</f>
        <v>-0.2</v>
      </c>
      <c r="AI59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59" s="93">
        <f>IF(COUNTIF($BQ$4:$BQ$35,Table1[[#This Row],[Full_Name]])=1,$N$92,IF(COUNTIF($BQ$37:$BQ$63,Table1[[#This Row],[Full_Name]])=1,$O$92,IF(COUNTIF($BQ$65:$BQ$93,Table1[[#This Row],[Full_Name]])=1,$P$92,"ERROR")))</f>
        <v>0</v>
      </c>
      <c r="AK59" s="93">
        <f>IF(COUNTIF($BQ$4:$BQ$35,Table1[[#This Row],[Full_Name]])=1,$N$93,IF(COUNTIF($BQ$37:$BQ$63,Table1[[#This Row],[Full_Name]])=1,$O$93,IF(COUNTIF($BQ$65:$BQ$93,Table1[[#This Row],[Full_Name]])=1,$P$93,"ERROR")))</f>
        <v>0.04</v>
      </c>
      <c r="AL59" s="93">
        <f>IF(COUNTIF($BQ$4:$BQ$35,Table1[[#This Row],[Full_Name]])=1,$N$94,IF(COUNTIF($BQ$37:$BQ$63,Table1[[#This Row],[Full_Name]])=1,$O$94,IF(COUNTIF($BQ$65:$BQ$93,Table1[[#This Row],[Full_Name]])=1,$P$94,"ERROR")))</f>
        <v>0.08</v>
      </c>
      <c r="AM59" s="93">
        <f>IF(COUNTIF($BQ$4:$BQ$35,Table1[[#This Row],[Full_Name]])=1,$N$95,IF(COUNTIF($BQ$37:$BQ$63,Table1[[#This Row],[Full_Name]])=1,$O$95,IF(COUNTIF($BQ$65:$BQ$93,Table1[[#This Row],[Full_Name]])=1,$P$95,"ERROR")))</f>
        <v>0.08</v>
      </c>
      <c r="AN59" s="93">
        <f>IF(COUNTIF($BQ$4:$BQ$35,Table1[[#This Row],[Full_Name]])=1,$N$96,IF(COUNTIF($BQ$37:$BQ$63,Table1[[#This Row],[Full_Name]])=1,$O$96,IF(COUNTIF($BQ$65:$BQ$93,Table1[[#This Row],[Full_Name]])=1,$P$96,"ERROR")))</f>
        <v>0.125</v>
      </c>
      <c r="AO59" s="93">
        <f>IF(COUNTIF($BQ$4:$BQ$35,Table1[[#This Row],[Full_Name]])=1,$N$97,IF(COUNTIF($BQ$37:$BQ$63,Table1[[#This Row],[Full_Name]])=1,$O$97,IF(COUNTIF($BQ$65:$BQ$93,Table1[[#This Row],[Full_Name]])=1,$P$97,"ERROR")))</f>
        <v>0.125</v>
      </c>
      <c r="AP59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59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59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59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59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59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59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59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59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59" s="93">
        <f>IF(COUNTIF($BP$4:$BP$35,Table1[[#This Row],[Full_Name]])=1,$Q$69,IF(COUNTIF($BP$37:$BP$63,Table1[[#This Row],[Full_Name]])=1,$R$69,IF(COUNTIF($BP$65:$BP$93,Table1[[#This Row],[Full_Name]])=1,$S$69,"ERROR")))</f>
        <v>-0.08</v>
      </c>
      <c r="AZ59" s="93">
        <f>IF(COUNTIF($BP$4:$BP$35,Table1[[#This Row],[Full_Name]])=1,$T$69,IF(COUNTIF($BP$37:$BP$63,Table1[[#This Row],[Full_Name]])=1,$U$69,IF(COUNTIF($BP$65:$BP$93,Table1[[#This Row],[Full_Name]])=1,$V$69,"ERROR")))</f>
        <v>-0.16</v>
      </c>
      <c r="BA59" s="93">
        <f>IF(COUNTIF($BR$4:$BR$35,Table1[[#This Row],[Full_Name]])=1,$N$72,IF(COUNTIF($BR$37:$BR$63,Table1[[#This Row],[Full_Name]])=1,$O$72,IF(COUNTIF($BR$65:$BR$93,Table1[[#This Row],[Full_Name]])=1,$P$72,"ERROR")))</f>
        <v>-0.12</v>
      </c>
      <c r="BB59" s="93">
        <f>IF(COUNTIF($BR$4:$BR$35,Table1[[#This Row],[Full_Name]])=1,$T$72,IF(COUNTIF($BR$37:$BR$63,Table1[[#This Row],[Full_Name]])=1,$U$72,IF(COUNTIF($BR$65:$BR$93,Table1[[#This Row],[Full_Name]])=1,$V$72,"ERROR")))</f>
        <v>0.1</v>
      </c>
      <c r="BC59" s="93">
        <f>IF(COUNTIF($BQ$4:$BQ$35,Table1[[#This Row],[Full_Name]])=1,$N$76,IF(COUNTIF($BQ$37:$BQ$63,Table1[[#This Row],[Full_Name]])=1,$O$76,IF(COUNTIF($BQ$65:$BQ$93,Table1[[#This Row],[Full_Name]])=1,$P$76,"ERROR")))</f>
        <v>0</v>
      </c>
      <c r="BD59" s="93">
        <f>IF(COUNTIF($BQ$4:$BQ$35,Table1[[#This Row],[Full_Name]])=1,$N$77,IF(COUNTIF($BQ$37:$BQ$63,Table1[[#This Row],[Full_Name]])=1,$O$77,IF(COUNTIF($BQ$65:$BQ$93,Table1[[#This Row],[Full_Name]])=1,$P$77,"ERROR")))</f>
        <v>0</v>
      </c>
      <c r="BE59" s="93">
        <f>IF(COUNTIF($BQ$4:$BQ$35,Table1[[#This Row],[Full_Name]])=1,$N$78,IF(COUNTIF($BQ$37:$BQ$63,Table1[[#This Row],[Full_Name]])=1,$O$78,IF(COUNTIF($BQ$65:$BQ$93,Table1[[#This Row],[Full_Name]])=1,$P$78,"ERROR")))</f>
        <v>0.06</v>
      </c>
      <c r="BF59" s="93">
        <f>IF(COUNTIF($BQ$4:$BQ$35,Table1[[#This Row],[Full_Name]])=1,$N$79,IF(COUNTIF($BQ$37:$BQ$63,Table1[[#This Row],[Full_Name]])=1,$O$79,IF(COUNTIF($BQ$65:$BQ$93,Table1[[#This Row],[Full_Name]])=1,$P$79,"ERROR")))</f>
        <v>0.06</v>
      </c>
      <c r="BG59" s="93">
        <f>IF(COUNTIF($BQ$4:$BQ$35,Table1[[#This Row],[Full_Name]])=1,$N$80,IF(COUNTIF($BQ$37:$BQ$63,Table1[[#This Row],[Full_Name]])=1,$O$80,IF(COUNTIF($BQ$65:$BQ$93,Table1[[#This Row],[Full_Name]])=1,$P$80,"ERROR")))</f>
        <v>0.1</v>
      </c>
      <c r="BH59" s="93">
        <f>IF(COUNTIF($BQ$4:$BQ$35,Table1[[#This Row],[Full_Name]])=1,$N$81,IF(COUNTIF($BQ$37:$BQ$63,Table1[[#This Row],[Full_Name]])=1,$O$81,IF(COUNTIF($BQ$65:$BQ$93,Table1[[#This Row],[Full_Name]])=1,$P$81,"ERROR")))</f>
        <v>0.1</v>
      </c>
      <c r="BI59" s="93">
        <f>IF(COUNTIF($BQ$4:$BQ$35,Table1[[#This Row],[Full_Name]])=1,$N$82,IF(COUNTIF($BQ$37:$BQ$63,Table1[[#This Row],[Full_Name]])=1,$O$82,IF(COUNTIF($BQ$65:$BQ$93,Table1[[#This Row],[Full_Name]])=1,$P$82,"ERROR")))</f>
        <v>0.15</v>
      </c>
      <c r="BJ59" s="93">
        <f>IF(COUNTIF($BQ$4:$BQ$35,Table1[[#This Row],[Full_Name]])=1,$N$83,IF(COUNTIF($BQ$37:$BQ$63,Table1[[#This Row],[Full_Name]])=1,$O$83,IF(COUNTIF($BQ$65:$BQ$93,Table1[[#This Row],[Full_Name]])=1,$P$83,"ERROR")))</f>
        <v>0.15</v>
      </c>
      <c r="BK59" s="97">
        <f>IF(COUNTIF($BQ$4:$BQ$35,Table1[[#This Row],[Full_Name]])=1,$N$84,IF(COUNTIF($BQ$37:$BQ$63,Table1[[#This Row],[Full_Name]])=1,$O$84,IF(COUNTIF($BQ$65:$BQ$93,Table1[[#This Row],[Full_Name]])=1,$P$84,"ERROR")))</f>
        <v>0.16</v>
      </c>
      <c r="BL59" s="97">
        <f>IF(COUNTIF($BQ$4:$BQ$35,Table1[[#This Row],[Full_Name]])=1,$N$85,IF(COUNTIF($BQ$37:$BQ$63,Table1[[#This Row],[Full_Name]])=1,$O$85,IF(COUNTIF($BQ$65:$BQ$93,Table1[[#This Row],[Full_Name]])=1,$P$85,"ERROR")))</f>
        <v>0.16</v>
      </c>
      <c r="BM59" s="97">
        <f>IF(COUNTIF($BQ$4:$BQ$35,Table1[[#This Row],[Full_Name]])=1,$N$86,IF(COUNTIF($BQ$37:$BQ$63,Table1[[#This Row],[Full_Name]])=1,$O$86,IF(COUNTIF($BQ$65:$BQ$93,Table1[[#This Row],[Full_Name]])=1,$P$86,"ERROR")))</f>
        <v>0.16</v>
      </c>
      <c r="BN59" s="97">
        <f>IF(COUNTIF($BQ$4:$BQ$35,Table1[[#This Row],[Full_Name]])=1,$N$87,IF(COUNTIF($BQ$37:$BQ$63,Table1[[#This Row],[Full_Name]])=1,$O$87,IF(COUNTIF($BQ$65:$BQ$93,Table1[[#This Row],[Full_Name]])=1,$P$87,"ERROR")))</f>
        <v>0.16</v>
      </c>
      <c r="BP59" s="91"/>
      <c r="BR59" s="90"/>
    </row>
    <row r="60" spans="1:70" ht="13.2" x14ac:dyDescent="0.3">
      <c r="A60" s="73"/>
      <c r="B60" s="149"/>
      <c r="C60" s="149"/>
      <c r="D60" s="73"/>
      <c r="E60" s="73"/>
      <c r="F60" s="73"/>
      <c r="G60" s="73"/>
      <c r="H60" s="73"/>
      <c r="I60" s="73"/>
      <c r="J60" s="73"/>
      <c r="Q60" s="74"/>
      <c r="R60" s="70"/>
      <c r="S60" s="74"/>
      <c r="T60" s="74"/>
      <c r="U60" s="74"/>
      <c r="V60" s="74"/>
      <c r="W60" s="74"/>
      <c r="X60" s="74"/>
      <c r="Y60" s="73"/>
      <c r="Z60" s="75" t="s">
        <v>41</v>
      </c>
      <c r="AA60" s="75">
        <v>2</v>
      </c>
      <c r="AB60" s="75" t="str">
        <f>_xlfn.TEXTJOIN(,TRUE,Table1[[#This Row],[Nombre]],Table1[[#This Row],[Ruedas]])</f>
        <v>CrossUFO2</v>
      </c>
      <c r="AC60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3</v>
      </c>
      <c r="AD60" s="75" t="str" cm="1">
        <f t="array" ref="AD60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B</v>
      </c>
      <c r="AE60" s="75" cm="1">
        <f t="array" ref="AE60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34</v>
      </c>
      <c r="AF60" s="75" cm="1">
        <f t="array" ref="AF60">ROUND(INDEX($J$2:$J$41,SUMPRODUCT(($B$2:$E$41=Table1[[#This Row],[Full_Name]])*((ROW($J$2:$J$41)-1)))),2)</f>
        <v>207.22</v>
      </c>
      <c r="AG60" s="92">
        <f>IF(COUNTIF($BQ$4:$BQ$35,Table1[[#This Row],[Full_Name]])=1,$N$74,IF(COUNTIF($BQ$37:$BQ$63,Table1[[#This Row],[Full_Name]])=1,$O$74,IF(COUNTIF($BQ$65:$BQ$93,Table1[[#This Row],[Full_Name]])=1,$P$74,"ERROR")))</f>
        <v>-0.5</v>
      </c>
      <c r="AH60" s="93">
        <f>IF(COUNTIF($BQ$4:$BQ$35,Table1[[#This Row],[Full_Name]])=1,$N$75,IF(COUNTIF($BQ$37:$BQ$63,Table1[[#This Row],[Full_Name]])=1,$O$75,IF(COUNTIF($BQ$65:$BQ$93,Table1[[#This Row],[Full_Name]])=1,$P$75,"ERROR")))</f>
        <v>-0.25</v>
      </c>
      <c r="AI60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60" s="93">
        <f>IF(COUNTIF($BQ$4:$BQ$35,Table1[[#This Row],[Full_Name]])=1,$N$92,IF(COUNTIF($BQ$37:$BQ$63,Table1[[#This Row],[Full_Name]])=1,$O$92,IF(COUNTIF($BQ$65:$BQ$93,Table1[[#This Row],[Full_Name]])=1,$P$92,"ERROR")))</f>
        <v>0</v>
      </c>
      <c r="AK60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60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60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60" s="93">
        <f>IF(COUNTIF($BQ$4:$BQ$35,Table1[[#This Row],[Full_Name]])=1,$N$96,IF(COUNTIF($BQ$37:$BQ$63,Table1[[#This Row],[Full_Name]])=1,$O$96,IF(COUNTIF($BQ$65:$BQ$93,Table1[[#This Row],[Full_Name]])=1,$P$96,"ERROR")))</f>
        <v>0.16</v>
      </c>
      <c r="AO60" s="93">
        <f>IF(COUNTIF($BQ$4:$BQ$35,Table1[[#This Row],[Full_Name]])=1,$N$97,IF(COUNTIF($BQ$37:$BQ$63,Table1[[#This Row],[Full_Name]])=1,$O$97,IF(COUNTIF($BQ$65:$BQ$93,Table1[[#This Row],[Full_Name]])=1,$P$97,"ERROR")))</f>
        <v>0.16</v>
      </c>
      <c r="AP60" s="93">
        <f>IF(COUNTIF($BQ$4:$BQ$35,Table1[[#This Row],[Full_Name]])=1,$N$98,IF(COUNTIF($BQ$37:$BQ$63,Table1[[#This Row],[Full_Name]])=1,$O$98,IF(COUNTIF($BQ$65:$BQ$93,Table1[[#This Row],[Full_Name]])=1,$P$98,"ERROR")))</f>
        <v>0.17</v>
      </c>
      <c r="AQ60" s="93">
        <f>IF(COUNTIF($BQ$4:$BQ$35,Table1[[#This Row],[Full_Name]])=1,$N$99,IF(COUNTIF($BQ$37:$BQ$63,Table1[[#This Row],[Full_Name]])=1,$O$99,IF(COUNTIF($BQ$65:$BQ$93,Table1[[#This Row],[Full_Name]])=1,$P$99,"ERROR")))</f>
        <v>0.17</v>
      </c>
      <c r="AR60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60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60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60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60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60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60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60" s="93">
        <f>IF(COUNTIF($BP$4:$BP$35,Table1[[#This Row],[Full_Name]])=1,$Q$69,IF(COUNTIF($BP$37:$BP$63,Table1[[#This Row],[Full_Name]])=1,$R$69,IF(COUNTIF($BP$65:$BP$93,Table1[[#This Row],[Full_Name]])=1,$S$69,"ERROR")))</f>
        <v>-0.15</v>
      </c>
      <c r="AZ60" s="93">
        <f>IF(COUNTIF($BP$4:$BP$35,Table1[[#This Row],[Full_Name]])=1,$T$69,IF(COUNTIF($BP$37:$BP$63,Table1[[#This Row],[Full_Name]])=1,$U$69,IF(COUNTIF($BP$65:$BP$93,Table1[[#This Row],[Full_Name]])=1,$V$69,"ERROR")))</f>
        <v>-0.3</v>
      </c>
      <c r="BA60" s="93">
        <f>IF(COUNTIF($BR$4:$BR$35,Table1[[#This Row],[Full_Name]])=1,$N$72,IF(COUNTIF($BR$37:$BR$63,Table1[[#This Row],[Full_Name]])=1,$O$72,IF(COUNTIF($BR$65:$BR$93,Table1[[#This Row],[Full_Name]])=1,$P$72,"ERROR")))</f>
        <v>-0.06</v>
      </c>
      <c r="BB60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60" s="93">
        <f>IF(COUNTIF($BQ$4:$BQ$35,Table1[[#This Row],[Full_Name]])=1,$N$76,IF(COUNTIF($BQ$37:$BQ$63,Table1[[#This Row],[Full_Name]])=1,$O$76,IF(COUNTIF($BQ$65:$BQ$93,Table1[[#This Row],[Full_Name]])=1,$P$76,"ERROR")))</f>
        <v>0</v>
      </c>
      <c r="BD60" s="93">
        <f>IF(COUNTIF($BQ$4:$BQ$35,Table1[[#This Row],[Full_Name]])=1,$N$77,IF(COUNTIF($BQ$37:$BQ$63,Table1[[#This Row],[Full_Name]])=1,$O$77,IF(COUNTIF($BQ$65:$BQ$93,Table1[[#This Row],[Full_Name]])=1,$P$77,"ERROR")))</f>
        <v>0</v>
      </c>
      <c r="BE60" s="93">
        <f>IF(COUNTIF($BQ$4:$BQ$35,Table1[[#This Row],[Full_Name]])=1,$N$78,IF(COUNTIF($BQ$37:$BQ$63,Table1[[#This Row],[Full_Name]])=1,$O$78,IF(COUNTIF($BQ$65:$BQ$93,Table1[[#This Row],[Full_Name]])=1,$P$78,"ERROR")))</f>
        <v>0.08</v>
      </c>
      <c r="BF60" s="93">
        <f>IF(COUNTIF($BQ$4:$BQ$35,Table1[[#This Row],[Full_Name]])=1,$N$79,IF(COUNTIF($BQ$37:$BQ$63,Table1[[#This Row],[Full_Name]])=1,$O$79,IF(COUNTIF($BQ$65:$BQ$93,Table1[[#This Row],[Full_Name]])=1,$P$79,"ERROR")))</f>
        <v>0.08</v>
      </c>
      <c r="BG60" s="93">
        <f>IF(COUNTIF($BQ$4:$BQ$35,Table1[[#This Row],[Full_Name]])=1,$N$80,IF(COUNTIF($BQ$37:$BQ$63,Table1[[#This Row],[Full_Name]])=1,$O$80,IF(COUNTIF($BQ$65:$BQ$93,Table1[[#This Row],[Full_Name]])=1,$P$80,"ERROR")))</f>
        <v>0.13</v>
      </c>
      <c r="BH60" s="93">
        <f>IF(COUNTIF($BQ$4:$BQ$35,Table1[[#This Row],[Full_Name]])=1,$N$81,IF(COUNTIF($BQ$37:$BQ$63,Table1[[#This Row],[Full_Name]])=1,$O$81,IF(COUNTIF($BQ$65:$BQ$93,Table1[[#This Row],[Full_Name]])=1,$P$81,"ERROR")))</f>
        <v>0.13</v>
      </c>
      <c r="BI60" s="93">
        <f>IF(COUNTIF($BQ$4:$BQ$35,Table1[[#This Row],[Full_Name]])=1,$N$82,IF(COUNTIF($BQ$37:$BQ$63,Table1[[#This Row],[Full_Name]])=1,$O$82,IF(COUNTIF($BQ$65:$BQ$93,Table1[[#This Row],[Full_Name]])=1,$P$82,"ERROR")))</f>
        <v>0.19</v>
      </c>
      <c r="BJ60" s="93">
        <f>IF(COUNTIF($BQ$4:$BQ$35,Table1[[#This Row],[Full_Name]])=1,$N$83,IF(COUNTIF($BQ$37:$BQ$63,Table1[[#This Row],[Full_Name]])=1,$O$83,IF(COUNTIF($BQ$65:$BQ$93,Table1[[#This Row],[Full_Name]])=1,$P$83,"ERROR")))</f>
        <v>0.19</v>
      </c>
      <c r="BK60" s="97">
        <f>IF(COUNTIF($BQ$4:$BQ$35,Table1[[#This Row],[Full_Name]])=1,$N$84,IF(COUNTIF($BQ$37:$BQ$63,Table1[[#This Row],[Full_Name]])=1,$O$84,IF(COUNTIF($BQ$65:$BQ$93,Table1[[#This Row],[Full_Name]])=1,$P$84,"ERROR")))</f>
        <v>0.2</v>
      </c>
      <c r="BL60" s="97">
        <f>IF(COUNTIF($BQ$4:$BQ$35,Table1[[#This Row],[Full_Name]])=1,$N$85,IF(COUNTIF($BQ$37:$BQ$63,Table1[[#This Row],[Full_Name]])=1,$O$85,IF(COUNTIF($BQ$65:$BQ$93,Table1[[#This Row],[Full_Name]])=1,$P$85,"ERROR")))</f>
        <v>0.2</v>
      </c>
      <c r="BM60" s="97">
        <f>IF(COUNTIF($BQ$4:$BQ$35,Table1[[#This Row],[Full_Name]])=1,$N$86,IF(COUNTIF($BQ$37:$BQ$63,Table1[[#This Row],[Full_Name]])=1,$O$86,IF(COUNTIF($BQ$65:$BQ$93,Table1[[#This Row],[Full_Name]])=1,$P$86,"ERROR")))</f>
        <v>0.2</v>
      </c>
      <c r="BN60" s="97">
        <f>IF(COUNTIF($BQ$4:$BQ$35,Table1[[#This Row],[Full_Name]])=1,$N$87,IF(COUNTIF($BQ$37:$BQ$63,Table1[[#This Row],[Full_Name]])=1,$O$87,IF(COUNTIF($BQ$65:$BQ$93,Table1[[#This Row],[Full_Name]])=1,$P$87,"ERROR")))</f>
        <v>0.2</v>
      </c>
      <c r="BP60" s="91"/>
      <c r="BR60" s="90"/>
    </row>
    <row r="61" spans="1:70" ht="13.2" x14ac:dyDescent="0.3">
      <c r="A61" s="73"/>
      <c r="B61" s="149"/>
      <c r="C61" s="149"/>
      <c r="D61" s="73"/>
      <c r="E61" s="73"/>
      <c r="F61" s="73"/>
      <c r="G61" s="73"/>
      <c r="H61" s="73"/>
      <c r="I61" s="73"/>
      <c r="J61" s="73"/>
      <c r="L61" s="74"/>
      <c r="M61" s="74"/>
      <c r="N61" s="74"/>
      <c r="O61" s="74"/>
      <c r="P61" s="74"/>
      <c r="Q61" s="74"/>
      <c r="R61" s="70"/>
      <c r="S61" s="74"/>
      <c r="T61" s="74"/>
      <c r="U61" s="74"/>
      <c r="V61" s="74"/>
      <c r="W61" s="74"/>
      <c r="X61" s="74"/>
      <c r="Y61" s="73"/>
      <c r="Z61" s="75" t="s">
        <v>42</v>
      </c>
      <c r="AA61" s="75">
        <v>8</v>
      </c>
      <c r="AB61" s="75" t="str">
        <f>_xlfn.TEXTJOIN(,TRUE,Table1[[#This Row],[Nombre]],Table1[[#This Row],[Ruedas]])</f>
        <v>Cowboy8</v>
      </c>
      <c r="AC61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61" s="75" t="str" cm="1">
        <f t="array" ref="AD61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C</v>
      </c>
      <c r="AE61" s="75" cm="1">
        <f t="array" ref="AE61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27</v>
      </c>
      <c r="AF61" s="75" cm="1">
        <f t="array" ref="AF61">ROUND(INDEX($J$2:$J$41,SUMPRODUCT(($B$2:$E$41=Table1[[#This Row],[Full_Name]])*((ROW($J$2:$J$41)-1)))),2)</f>
        <v>132.22999999999999</v>
      </c>
      <c r="AG61" s="92">
        <f>IF(COUNTIF($BQ$4:$BQ$35,Table1[[#This Row],[Full_Name]])=1,$N$74,IF(COUNTIF($BQ$37:$BQ$63,Table1[[#This Row],[Full_Name]])=1,$O$74,IF(COUNTIF($BQ$65:$BQ$93,Table1[[#This Row],[Full_Name]])=1,$P$74,"ERROR")))</f>
        <v>-0.4</v>
      </c>
      <c r="AH61" s="93">
        <f>IF(COUNTIF($BQ$4:$BQ$35,Table1[[#This Row],[Full_Name]])=1,$N$75,IF(COUNTIF($BQ$37:$BQ$63,Table1[[#This Row],[Full_Name]])=1,$O$75,IF(COUNTIF($BQ$65:$BQ$93,Table1[[#This Row],[Full_Name]])=1,$P$75,"ERROR")))</f>
        <v>-0.2</v>
      </c>
      <c r="AI61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61" s="93">
        <f>IF(COUNTIF($BQ$4:$BQ$35,Table1[[#This Row],[Full_Name]])=1,$N$92,IF(COUNTIF($BQ$37:$BQ$63,Table1[[#This Row],[Full_Name]])=1,$O$92,IF(COUNTIF($BQ$65:$BQ$93,Table1[[#This Row],[Full_Name]])=1,$P$92,"ERROR")))</f>
        <v>0</v>
      </c>
      <c r="AK61" s="93">
        <f>IF(COUNTIF($BQ$4:$BQ$35,Table1[[#This Row],[Full_Name]])=1,$N$93,IF(COUNTIF($BQ$37:$BQ$63,Table1[[#This Row],[Full_Name]])=1,$O$93,IF(COUNTIF($BQ$65:$BQ$93,Table1[[#This Row],[Full_Name]])=1,$P$93,"ERROR")))</f>
        <v>0.04</v>
      </c>
      <c r="AL61" s="93">
        <f>IF(COUNTIF($BQ$4:$BQ$35,Table1[[#This Row],[Full_Name]])=1,$N$94,IF(COUNTIF($BQ$37:$BQ$63,Table1[[#This Row],[Full_Name]])=1,$O$94,IF(COUNTIF($BQ$65:$BQ$93,Table1[[#This Row],[Full_Name]])=1,$P$94,"ERROR")))</f>
        <v>0.08</v>
      </c>
      <c r="AM61" s="93">
        <f>IF(COUNTIF($BQ$4:$BQ$35,Table1[[#This Row],[Full_Name]])=1,$N$95,IF(COUNTIF($BQ$37:$BQ$63,Table1[[#This Row],[Full_Name]])=1,$O$95,IF(COUNTIF($BQ$65:$BQ$93,Table1[[#This Row],[Full_Name]])=1,$P$95,"ERROR")))</f>
        <v>0.08</v>
      </c>
      <c r="AN61" s="93">
        <f>IF(COUNTIF($BQ$4:$BQ$35,Table1[[#This Row],[Full_Name]])=1,$N$96,IF(COUNTIF($BQ$37:$BQ$63,Table1[[#This Row],[Full_Name]])=1,$O$96,IF(COUNTIF($BQ$65:$BQ$93,Table1[[#This Row],[Full_Name]])=1,$P$96,"ERROR")))</f>
        <v>0.125</v>
      </c>
      <c r="AO61" s="93">
        <f>IF(COUNTIF($BQ$4:$BQ$35,Table1[[#This Row],[Full_Name]])=1,$N$97,IF(COUNTIF($BQ$37:$BQ$63,Table1[[#This Row],[Full_Name]])=1,$O$97,IF(COUNTIF($BQ$65:$BQ$93,Table1[[#This Row],[Full_Name]])=1,$P$97,"ERROR")))</f>
        <v>0.125</v>
      </c>
      <c r="AP61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61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61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61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61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61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61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61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61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61" s="93">
        <f>IF(COUNTIF($BP$4:$BP$35,Table1[[#This Row],[Full_Name]])=1,$Q$69,IF(COUNTIF($BP$37:$BP$63,Table1[[#This Row],[Full_Name]])=1,$R$69,IF(COUNTIF($BP$65:$BP$93,Table1[[#This Row],[Full_Name]])=1,$S$69,"ERROR")))</f>
        <v>-0.15</v>
      </c>
      <c r="AZ61" s="93">
        <f>IF(COUNTIF($BP$4:$BP$35,Table1[[#This Row],[Full_Name]])=1,$T$69,IF(COUNTIF($BP$37:$BP$63,Table1[[#This Row],[Full_Name]])=1,$U$69,IF(COUNTIF($BP$65:$BP$93,Table1[[#This Row],[Full_Name]])=1,$V$69,"ERROR")))</f>
        <v>-0.3</v>
      </c>
      <c r="BA61" s="93">
        <f>IF(COUNTIF($BR$4:$BR$35,Table1[[#This Row],[Full_Name]])=1,$N$72,IF(COUNTIF($BR$37:$BR$63,Table1[[#This Row],[Full_Name]])=1,$O$72,IF(COUNTIF($BR$65:$BR$93,Table1[[#This Row],[Full_Name]])=1,$P$72,"ERROR")))</f>
        <v>-0.12</v>
      </c>
      <c r="BB61" s="93">
        <f>IF(COUNTIF($BR$4:$BR$35,Table1[[#This Row],[Full_Name]])=1,$T$72,IF(COUNTIF($BR$37:$BR$63,Table1[[#This Row],[Full_Name]])=1,$U$72,IF(COUNTIF($BR$65:$BR$93,Table1[[#This Row],[Full_Name]])=1,$V$72,"ERROR")))</f>
        <v>0.1</v>
      </c>
      <c r="BC61" s="93">
        <f>IF(COUNTIF($BQ$4:$BQ$35,Table1[[#This Row],[Full_Name]])=1,$N$76,IF(COUNTIF($BQ$37:$BQ$63,Table1[[#This Row],[Full_Name]])=1,$O$76,IF(COUNTIF($BQ$65:$BQ$93,Table1[[#This Row],[Full_Name]])=1,$P$76,"ERROR")))</f>
        <v>0</v>
      </c>
      <c r="BD61" s="93">
        <f>IF(COUNTIF($BQ$4:$BQ$35,Table1[[#This Row],[Full_Name]])=1,$N$77,IF(COUNTIF($BQ$37:$BQ$63,Table1[[#This Row],[Full_Name]])=1,$O$77,IF(COUNTIF($BQ$65:$BQ$93,Table1[[#This Row],[Full_Name]])=1,$P$77,"ERROR")))</f>
        <v>0</v>
      </c>
      <c r="BE61" s="93">
        <f>IF(COUNTIF($BQ$4:$BQ$35,Table1[[#This Row],[Full_Name]])=1,$N$78,IF(COUNTIF($BQ$37:$BQ$63,Table1[[#This Row],[Full_Name]])=1,$O$78,IF(COUNTIF($BQ$65:$BQ$93,Table1[[#This Row],[Full_Name]])=1,$P$78,"ERROR")))</f>
        <v>0.06</v>
      </c>
      <c r="BF61" s="93">
        <f>IF(COUNTIF($BQ$4:$BQ$35,Table1[[#This Row],[Full_Name]])=1,$N$79,IF(COUNTIF($BQ$37:$BQ$63,Table1[[#This Row],[Full_Name]])=1,$O$79,IF(COUNTIF($BQ$65:$BQ$93,Table1[[#This Row],[Full_Name]])=1,$P$79,"ERROR")))</f>
        <v>0.06</v>
      </c>
      <c r="BG61" s="93">
        <f>IF(COUNTIF($BQ$4:$BQ$35,Table1[[#This Row],[Full_Name]])=1,$N$80,IF(COUNTIF($BQ$37:$BQ$63,Table1[[#This Row],[Full_Name]])=1,$O$80,IF(COUNTIF($BQ$65:$BQ$93,Table1[[#This Row],[Full_Name]])=1,$P$80,"ERROR")))</f>
        <v>0.1</v>
      </c>
      <c r="BH61" s="93">
        <f>IF(COUNTIF($BQ$4:$BQ$35,Table1[[#This Row],[Full_Name]])=1,$N$81,IF(COUNTIF($BQ$37:$BQ$63,Table1[[#This Row],[Full_Name]])=1,$O$81,IF(COUNTIF($BQ$65:$BQ$93,Table1[[#This Row],[Full_Name]])=1,$P$81,"ERROR")))</f>
        <v>0.1</v>
      </c>
      <c r="BI61" s="93">
        <f>IF(COUNTIF($BQ$4:$BQ$35,Table1[[#This Row],[Full_Name]])=1,$N$82,IF(COUNTIF($BQ$37:$BQ$63,Table1[[#This Row],[Full_Name]])=1,$O$82,IF(COUNTIF($BQ$65:$BQ$93,Table1[[#This Row],[Full_Name]])=1,$P$82,"ERROR")))</f>
        <v>0.15</v>
      </c>
      <c r="BJ61" s="93">
        <f>IF(COUNTIF($BQ$4:$BQ$35,Table1[[#This Row],[Full_Name]])=1,$N$83,IF(COUNTIF($BQ$37:$BQ$63,Table1[[#This Row],[Full_Name]])=1,$O$83,IF(COUNTIF($BQ$65:$BQ$93,Table1[[#This Row],[Full_Name]])=1,$P$83,"ERROR")))</f>
        <v>0.15</v>
      </c>
      <c r="BK61" s="97">
        <f>IF(COUNTIF($BQ$4:$BQ$35,Table1[[#This Row],[Full_Name]])=1,$N$84,IF(COUNTIF($BQ$37:$BQ$63,Table1[[#This Row],[Full_Name]])=1,$O$84,IF(COUNTIF($BQ$65:$BQ$93,Table1[[#This Row],[Full_Name]])=1,$P$84,"ERROR")))</f>
        <v>0.16</v>
      </c>
      <c r="BL61" s="97">
        <f>IF(COUNTIF($BQ$4:$BQ$35,Table1[[#This Row],[Full_Name]])=1,$N$85,IF(COUNTIF($BQ$37:$BQ$63,Table1[[#This Row],[Full_Name]])=1,$O$85,IF(COUNTIF($BQ$65:$BQ$93,Table1[[#This Row],[Full_Name]])=1,$P$85,"ERROR")))</f>
        <v>0.16</v>
      </c>
      <c r="BM61" s="97">
        <f>IF(COUNTIF($BQ$4:$BQ$35,Table1[[#This Row],[Full_Name]])=1,$N$86,IF(COUNTIF($BQ$37:$BQ$63,Table1[[#This Row],[Full_Name]])=1,$O$86,IF(COUNTIF($BQ$65:$BQ$93,Table1[[#This Row],[Full_Name]])=1,$P$86,"ERROR")))</f>
        <v>0.16</v>
      </c>
      <c r="BN61" s="97">
        <f>IF(COUNTIF($BQ$4:$BQ$35,Table1[[#This Row],[Full_Name]])=1,$N$87,IF(COUNTIF($BQ$37:$BQ$63,Table1[[#This Row],[Full_Name]])=1,$O$87,IF(COUNTIF($BQ$65:$BQ$93,Table1[[#This Row],[Full_Name]])=1,$P$87,"ERROR")))</f>
        <v>0.16</v>
      </c>
      <c r="BP61" s="91"/>
      <c r="BR61" s="90"/>
    </row>
    <row r="62" spans="1:70" ht="13.2" x14ac:dyDescent="0.3">
      <c r="A62" s="73"/>
      <c r="B62" s="73"/>
      <c r="C62" s="149"/>
      <c r="D62" s="73"/>
      <c r="E62" s="73"/>
      <c r="F62" s="73"/>
      <c r="G62" s="73"/>
      <c r="H62" s="73"/>
      <c r="I62" s="73"/>
      <c r="J62" s="73"/>
      <c r="L62" s="74"/>
      <c r="M62" s="74"/>
      <c r="N62" s="74"/>
      <c r="O62" s="142"/>
      <c r="P62" s="74"/>
      <c r="Q62" s="74"/>
      <c r="R62" s="70"/>
      <c r="S62" s="74"/>
      <c r="T62" s="74"/>
      <c r="U62" s="74"/>
      <c r="V62" s="74"/>
      <c r="W62" s="74"/>
      <c r="X62" s="74"/>
      <c r="Y62" s="73"/>
      <c r="Z62" s="75" t="s">
        <v>42</v>
      </c>
      <c r="AA62" s="75">
        <v>2</v>
      </c>
      <c r="AB62" s="75" t="str">
        <f>_xlfn.TEXTJOIN(,TRUE,Table1[[#This Row],[Nombre]],Table1[[#This Row],[Ruedas]])</f>
        <v>Cowboy2</v>
      </c>
      <c r="AC62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2</v>
      </c>
      <c r="AD62" s="75" t="str" cm="1">
        <f t="array" ref="AD62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B</v>
      </c>
      <c r="AE62" s="75" cm="1">
        <f t="array" ref="AE62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35</v>
      </c>
      <c r="AF62" s="75" cm="1">
        <f t="array" ref="AF62">ROUND(INDEX($J$2:$J$41,SUMPRODUCT(($B$2:$E$41=Table1[[#This Row],[Full_Name]])*((ROW($J$2:$J$41)-1)))),2)</f>
        <v>210.82</v>
      </c>
      <c r="AG62" s="92">
        <f>IF(COUNTIF($BQ$4:$BQ$35,Table1[[#This Row],[Full_Name]])=1,$N$74,IF(COUNTIF($BQ$37:$BQ$63,Table1[[#This Row],[Full_Name]])=1,$O$74,IF(COUNTIF($BQ$65:$BQ$93,Table1[[#This Row],[Full_Name]])=1,$P$74,"ERROR")))</f>
        <v>-0.5</v>
      </c>
      <c r="AH62" s="93">
        <f>IF(COUNTIF($BQ$4:$BQ$35,Table1[[#This Row],[Full_Name]])=1,$N$75,IF(COUNTIF($BQ$37:$BQ$63,Table1[[#This Row],[Full_Name]])=1,$O$75,IF(COUNTIF($BQ$65:$BQ$93,Table1[[#This Row],[Full_Name]])=1,$P$75,"ERROR")))</f>
        <v>-0.25</v>
      </c>
      <c r="AI62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62" s="93">
        <f>IF(COUNTIF($BQ$4:$BQ$35,Table1[[#This Row],[Full_Name]])=1,$N$92,IF(COUNTIF($BQ$37:$BQ$63,Table1[[#This Row],[Full_Name]])=1,$O$92,IF(COUNTIF($BQ$65:$BQ$93,Table1[[#This Row],[Full_Name]])=1,$P$92,"ERROR")))</f>
        <v>0</v>
      </c>
      <c r="AK62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62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62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62" s="93">
        <f>IF(COUNTIF($BQ$4:$BQ$35,Table1[[#This Row],[Full_Name]])=1,$N$96,IF(COUNTIF($BQ$37:$BQ$63,Table1[[#This Row],[Full_Name]])=1,$O$96,IF(COUNTIF($BQ$65:$BQ$93,Table1[[#This Row],[Full_Name]])=1,$P$96,"ERROR")))</f>
        <v>0.16</v>
      </c>
      <c r="AO62" s="93">
        <f>IF(COUNTIF($BQ$4:$BQ$35,Table1[[#This Row],[Full_Name]])=1,$N$97,IF(COUNTIF($BQ$37:$BQ$63,Table1[[#This Row],[Full_Name]])=1,$O$97,IF(COUNTIF($BQ$65:$BQ$93,Table1[[#This Row],[Full_Name]])=1,$P$97,"ERROR")))</f>
        <v>0.16</v>
      </c>
      <c r="AP62" s="93">
        <f>IF(COUNTIF($BQ$4:$BQ$35,Table1[[#This Row],[Full_Name]])=1,$N$98,IF(COUNTIF($BQ$37:$BQ$63,Table1[[#This Row],[Full_Name]])=1,$O$98,IF(COUNTIF($BQ$65:$BQ$93,Table1[[#This Row],[Full_Name]])=1,$P$98,"ERROR")))</f>
        <v>0.17</v>
      </c>
      <c r="AQ62" s="93">
        <f>IF(COUNTIF($BQ$4:$BQ$35,Table1[[#This Row],[Full_Name]])=1,$N$99,IF(COUNTIF($BQ$37:$BQ$63,Table1[[#This Row],[Full_Name]])=1,$O$99,IF(COUNTIF($BQ$65:$BQ$93,Table1[[#This Row],[Full_Name]])=1,$P$99,"ERROR")))</f>
        <v>0.17</v>
      </c>
      <c r="AR62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62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62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62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62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62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62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62" s="93">
        <f>IF(COUNTIF($BP$4:$BP$35,Table1[[#This Row],[Full_Name]])=1,$Q$69,IF(COUNTIF($BP$37:$BP$63,Table1[[#This Row],[Full_Name]])=1,$R$69,IF(COUNTIF($BP$65:$BP$93,Table1[[#This Row],[Full_Name]])=1,$S$69,"ERROR")))</f>
        <v>-0.15</v>
      </c>
      <c r="AZ62" s="93">
        <f>IF(COUNTIF($BP$4:$BP$35,Table1[[#This Row],[Full_Name]])=1,$T$69,IF(COUNTIF($BP$37:$BP$63,Table1[[#This Row],[Full_Name]])=1,$U$69,IF(COUNTIF($BP$65:$BP$93,Table1[[#This Row],[Full_Name]])=1,$V$69,"ERROR")))</f>
        <v>-0.3</v>
      </c>
      <c r="BA62" s="93">
        <f>IF(COUNTIF($BR$4:$BR$35,Table1[[#This Row],[Full_Name]])=1,$N$72,IF(COUNTIF($BR$37:$BR$63,Table1[[#This Row],[Full_Name]])=1,$O$72,IF(COUNTIF($BR$65:$BR$93,Table1[[#This Row],[Full_Name]])=1,$P$72,"ERROR")))</f>
        <v>-0.06</v>
      </c>
      <c r="BB62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62" s="93">
        <f>IF(COUNTIF($BQ$4:$BQ$35,Table1[[#This Row],[Full_Name]])=1,$N$76,IF(COUNTIF($BQ$37:$BQ$63,Table1[[#This Row],[Full_Name]])=1,$O$76,IF(COUNTIF($BQ$65:$BQ$93,Table1[[#This Row],[Full_Name]])=1,$P$76,"ERROR")))</f>
        <v>0</v>
      </c>
      <c r="BD62" s="93">
        <f>IF(COUNTIF($BQ$4:$BQ$35,Table1[[#This Row],[Full_Name]])=1,$N$77,IF(COUNTIF($BQ$37:$BQ$63,Table1[[#This Row],[Full_Name]])=1,$O$77,IF(COUNTIF($BQ$65:$BQ$93,Table1[[#This Row],[Full_Name]])=1,$P$77,"ERROR")))</f>
        <v>0</v>
      </c>
      <c r="BE62" s="93">
        <f>IF(COUNTIF($BQ$4:$BQ$35,Table1[[#This Row],[Full_Name]])=1,$N$78,IF(COUNTIF($BQ$37:$BQ$63,Table1[[#This Row],[Full_Name]])=1,$O$78,IF(COUNTIF($BQ$65:$BQ$93,Table1[[#This Row],[Full_Name]])=1,$P$78,"ERROR")))</f>
        <v>0.08</v>
      </c>
      <c r="BF62" s="93">
        <f>IF(COUNTIF($BQ$4:$BQ$35,Table1[[#This Row],[Full_Name]])=1,$N$79,IF(COUNTIF($BQ$37:$BQ$63,Table1[[#This Row],[Full_Name]])=1,$O$79,IF(COUNTIF($BQ$65:$BQ$93,Table1[[#This Row],[Full_Name]])=1,$P$79,"ERROR")))</f>
        <v>0.08</v>
      </c>
      <c r="BG62" s="93">
        <f>IF(COUNTIF($BQ$4:$BQ$35,Table1[[#This Row],[Full_Name]])=1,$N$80,IF(COUNTIF($BQ$37:$BQ$63,Table1[[#This Row],[Full_Name]])=1,$O$80,IF(COUNTIF($BQ$65:$BQ$93,Table1[[#This Row],[Full_Name]])=1,$P$80,"ERROR")))</f>
        <v>0.13</v>
      </c>
      <c r="BH62" s="93">
        <f>IF(COUNTIF($BQ$4:$BQ$35,Table1[[#This Row],[Full_Name]])=1,$N$81,IF(COUNTIF($BQ$37:$BQ$63,Table1[[#This Row],[Full_Name]])=1,$O$81,IF(COUNTIF($BQ$65:$BQ$93,Table1[[#This Row],[Full_Name]])=1,$P$81,"ERROR")))</f>
        <v>0.13</v>
      </c>
      <c r="BI62" s="93">
        <f>IF(COUNTIF($BQ$4:$BQ$35,Table1[[#This Row],[Full_Name]])=1,$N$82,IF(COUNTIF($BQ$37:$BQ$63,Table1[[#This Row],[Full_Name]])=1,$O$82,IF(COUNTIF($BQ$65:$BQ$93,Table1[[#This Row],[Full_Name]])=1,$P$82,"ERROR")))</f>
        <v>0.19</v>
      </c>
      <c r="BJ62" s="93">
        <f>IF(COUNTIF($BQ$4:$BQ$35,Table1[[#This Row],[Full_Name]])=1,$N$83,IF(COUNTIF($BQ$37:$BQ$63,Table1[[#This Row],[Full_Name]])=1,$O$83,IF(COUNTIF($BQ$65:$BQ$93,Table1[[#This Row],[Full_Name]])=1,$P$83,"ERROR")))</f>
        <v>0.19</v>
      </c>
      <c r="BK62" s="97">
        <f>IF(COUNTIF($BQ$4:$BQ$35,Table1[[#This Row],[Full_Name]])=1,$N$84,IF(COUNTIF($BQ$37:$BQ$63,Table1[[#This Row],[Full_Name]])=1,$O$84,IF(COUNTIF($BQ$65:$BQ$93,Table1[[#This Row],[Full_Name]])=1,$P$84,"ERROR")))</f>
        <v>0.2</v>
      </c>
      <c r="BL62" s="97">
        <f>IF(COUNTIF($BQ$4:$BQ$35,Table1[[#This Row],[Full_Name]])=1,$N$85,IF(COUNTIF($BQ$37:$BQ$63,Table1[[#This Row],[Full_Name]])=1,$O$85,IF(COUNTIF($BQ$65:$BQ$93,Table1[[#This Row],[Full_Name]])=1,$P$85,"ERROR")))</f>
        <v>0.2</v>
      </c>
      <c r="BM62" s="97">
        <f>IF(COUNTIF($BQ$4:$BQ$35,Table1[[#This Row],[Full_Name]])=1,$N$86,IF(COUNTIF($BQ$37:$BQ$63,Table1[[#This Row],[Full_Name]])=1,$O$86,IF(COUNTIF($BQ$65:$BQ$93,Table1[[#This Row],[Full_Name]])=1,$P$86,"ERROR")))</f>
        <v>0.2</v>
      </c>
      <c r="BN62" s="97">
        <f>IF(COUNTIF($BQ$4:$BQ$35,Table1[[#This Row],[Full_Name]])=1,$N$87,IF(COUNTIF($BQ$37:$BQ$63,Table1[[#This Row],[Full_Name]])=1,$O$87,IF(COUNTIF($BQ$65:$BQ$93,Table1[[#This Row],[Full_Name]])=1,$P$87,"ERROR")))</f>
        <v>0.2</v>
      </c>
      <c r="BP62" s="83"/>
      <c r="BR62" s="90"/>
    </row>
    <row r="63" spans="1:70" ht="13.2" x14ac:dyDescent="0.3">
      <c r="A63" s="73"/>
      <c r="B63" s="73"/>
      <c r="C63" s="73"/>
      <c r="D63" s="73"/>
      <c r="E63" s="73"/>
      <c r="F63" s="73"/>
      <c r="G63" s="73"/>
      <c r="H63" s="73"/>
      <c r="I63" s="73"/>
      <c r="J63" s="73"/>
      <c r="L63" s="74"/>
      <c r="M63" s="74"/>
      <c r="N63" s="74"/>
      <c r="O63" s="70"/>
      <c r="P63" s="70"/>
      <c r="Q63" s="74"/>
      <c r="R63" s="70"/>
      <c r="S63" s="74"/>
      <c r="T63" s="74"/>
      <c r="U63" s="74"/>
      <c r="V63" s="74"/>
      <c r="W63" s="74"/>
      <c r="X63" s="74"/>
      <c r="Y63" s="73"/>
      <c r="Z63" s="75" t="s">
        <v>43</v>
      </c>
      <c r="AA63" s="75">
        <v>8</v>
      </c>
      <c r="AB63" s="75" t="str">
        <f>_xlfn.TEXTJOIN(,TRUE,Table1[[#This Row],[Nombre]],Table1[[#This Row],[Ruedas]])</f>
        <v>8Cross8</v>
      </c>
      <c r="AC63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3</v>
      </c>
      <c r="AD63" s="75" t="str" cm="1">
        <f t="array" ref="AD63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B</v>
      </c>
      <c r="AE63" s="75" cm="1">
        <f t="array" ref="AE63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32</v>
      </c>
      <c r="AF63" s="75" cm="1">
        <f t="array" ref="AF63">ROUND(INDEX($J$2:$J$41,SUMPRODUCT(($B$2:$E$41=Table1[[#This Row],[Full_Name]])*((ROW($J$2:$J$41)-1)))),2)</f>
        <v>199.12</v>
      </c>
      <c r="AG63" s="92">
        <f>IF(COUNTIF($BQ$4:$BQ$35,Table1[[#This Row],[Full_Name]])=1,$N$74,IF(COUNTIF($BQ$37:$BQ$63,Table1[[#This Row],[Full_Name]])=1,$O$74,IF(COUNTIF($BQ$65:$BQ$93,Table1[[#This Row],[Full_Name]])=1,$P$74,"ERROR")))</f>
        <v>-0.4</v>
      </c>
      <c r="AH63" s="93">
        <f>IF(COUNTIF($BQ$4:$BQ$35,Table1[[#This Row],[Full_Name]])=1,$N$75,IF(COUNTIF($BQ$37:$BQ$63,Table1[[#This Row],[Full_Name]])=1,$O$75,IF(COUNTIF($BQ$65:$BQ$93,Table1[[#This Row],[Full_Name]])=1,$P$75,"ERROR")))</f>
        <v>-0.2</v>
      </c>
      <c r="AI63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63" s="93">
        <f>IF(COUNTIF($BQ$4:$BQ$35,Table1[[#This Row],[Full_Name]])=1,$N$92,IF(COUNTIF($BQ$37:$BQ$63,Table1[[#This Row],[Full_Name]])=1,$O$92,IF(COUNTIF($BQ$65:$BQ$93,Table1[[#This Row],[Full_Name]])=1,$P$92,"ERROR")))</f>
        <v>0</v>
      </c>
      <c r="AK63" s="93">
        <f>IF(COUNTIF($BQ$4:$BQ$35,Table1[[#This Row],[Full_Name]])=1,$N$93,IF(COUNTIF($BQ$37:$BQ$63,Table1[[#This Row],[Full_Name]])=1,$O$93,IF(COUNTIF($BQ$65:$BQ$93,Table1[[#This Row],[Full_Name]])=1,$P$93,"ERROR")))</f>
        <v>0.04</v>
      </c>
      <c r="AL63" s="93">
        <f>IF(COUNTIF($BQ$4:$BQ$35,Table1[[#This Row],[Full_Name]])=1,$N$94,IF(COUNTIF($BQ$37:$BQ$63,Table1[[#This Row],[Full_Name]])=1,$O$94,IF(COUNTIF($BQ$65:$BQ$93,Table1[[#This Row],[Full_Name]])=1,$P$94,"ERROR")))</f>
        <v>0.08</v>
      </c>
      <c r="AM63" s="93">
        <f>IF(COUNTIF($BQ$4:$BQ$35,Table1[[#This Row],[Full_Name]])=1,$N$95,IF(COUNTIF($BQ$37:$BQ$63,Table1[[#This Row],[Full_Name]])=1,$O$95,IF(COUNTIF($BQ$65:$BQ$93,Table1[[#This Row],[Full_Name]])=1,$P$95,"ERROR")))</f>
        <v>0.08</v>
      </c>
      <c r="AN63" s="93">
        <f>IF(COUNTIF($BQ$4:$BQ$35,Table1[[#This Row],[Full_Name]])=1,$N$96,IF(COUNTIF($BQ$37:$BQ$63,Table1[[#This Row],[Full_Name]])=1,$O$96,IF(COUNTIF($BQ$65:$BQ$93,Table1[[#This Row],[Full_Name]])=1,$P$96,"ERROR")))</f>
        <v>0.125</v>
      </c>
      <c r="AO63" s="93">
        <f>IF(COUNTIF($BQ$4:$BQ$35,Table1[[#This Row],[Full_Name]])=1,$N$97,IF(COUNTIF($BQ$37:$BQ$63,Table1[[#This Row],[Full_Name]])=1,$O$97,IF(COUNTIF($BQ$65:$BQ$93,Table1[[#This Row],[Full_Name]])=1,$P$97,"ERROR")))</f>
        <v>0.125</v>
      </c>
      <c r="AP63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63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63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63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63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63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63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63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63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63" s="93">
        <f>IF(COUNTIF($BP$4:$BP$35,Table1[[#This Row],[Full_Name]])=1,$Q$69,IF(COUNTIF($BP$37:$BP$63,Table1[[#This Row],[Full_Name]])=1,$R$69,IF(COUNTIF($BP$65:$BP$93,Table1[[#This Row],[Full_Name]])=1,$S$69,"ERROR")))</f>
        <v>-0.15</v>
      </c>
      <c r="AZ63" s="93">
        <f>IF(COUNTIF($BP$4:$BP$35,Table1[[#This Row],[Full_Name]])=1,$T$69,IF(COUNTIF($BP$37:$BP$63,Table1[[#This Row],[Full_Name]])=1,$U$69,IF(COUNTIF($BP$65:$BP$93,Table1[[#This Row],[Full_Name]])=1,$V$69,"ERROR")))</f>
        <v>-0.3</v>
      </c>
      <c r="BA63" s="93">
        <f>IF(COUNTIF($BR$4:$BR$35,Table1[[#This Row],[Full_Name]])=1,$N$72,IF(COUNTIF($BR$37:$BR$63,Table1[[#This Row],[Full_Name]])=1,$O$72,IF(COUNTIF($BR$65:$BR$93,Table1[[#This Row],[Full_Name]])=1,$P$72,"ERROR")))</f>
        <v>-0.12</v>
      </c>
      <c r="BB63" s="93">
        <f>IF(COUNTIF($BR$4:$BR$35,Table1[[#This Row],[Full_Name]])=1,$T$72,IF(COUNTIF($BR$37:$BR$63,Table1[[#This Row],[Full_Name]])=1,$U$72,IF(COUNTIF($BR$65:$BR$93,Table1[[#This Row],[Full_Name]])=1,$V$72,"ERROR")))</f>
        <v>0.1</v>
      </c>
      <c r="BC63" s="93">
        <f>IF(COUNTIF($BQ$4:$BQ$35,Table1[[#This Row],[Full_Name]])=1,$N$76,IF(COUNTIF($BQ$37:$BQ$63,Table1[[#This Row],[Full_Name]])=1,$O$76,IF(COUNTIF($BQ$65:$BQ$93,Table1[[#This Row],[Full_Name]])=1,$P$76,"ERROR")))</f>
        <v>0</v>
      </c>
      <c r="BD63" s="93">
        <f>IF(COUNTIF($BQ$4:$BQ$35,Table1[[#This Row],[Full_Name]])=1,$N$77,IF(COUNTIF($BQ$37:$BQ$63,Table1[[#This Row],[Full_Name]])=1,$O$77,IF(COUNTIF($BQ$65:$BQ$93,Table1[[#This Row],[Full_Name]])=1,$P$77,"ERROR")))</f>
        <v>0</v>
      </c>
      <c r="BE63" s="93">
        <f>IF(COUNTIF($BQ$4:$BQ$35,Table1[[#This Row],[Full_Name]])=1,$N$78,IF(COUNTIF($BQ$37:$BQ$63,Table1[[#This Row],[Full_Name]])=1,$O$78,IF(COUNTIF($BQ$65:$BQ$93,Table1[[#This Row],[Full_Name]])=1,$P$78,"ERROR")))</f>
        <v>0.06</v>
      </c>
      <c r="BF63" s="93">
        <f>IF(COUNTIF($BQ$4:$BQ$35,Table1[[#This Row],[Full_Name]])=1,$N$79,IF(COUNTIF($BQ$37:$BQ$63,Table1[[#This Row],[Full_Name]])=1,$O$79,IF(COUNTIF($BQ$65:$BQ$93,Table1[[#This Row],[Full_Name]])=1,$P$79,"ERROR")))</f>
        <v>0.06</v>
      </c>
      <c r="BG63" s="93">
        <f>IF(COUNTIF($BQ$4:$BQ$35,Table1[[#This Row],[Full_Name]])=1,$N$80,IF(COUNTIF($BQ$37:$BQ$63,Table1[[#This Row],[Full_Name]])=1,$O$80,IF(COUNTIF($BQ$65:$BQ$93,Table1[[#This Row],[Full_Name]])=1,$P$80,"ERROR")))</f>
        <v>0.1</v>
      </c>
      <c r="BH63" s="93">
        <f>IF(COUNTIF($BQ$4:$BQ$35,Table1[[#This Row],[Full_Name]])=1,$N$81,IF(COUNTIF($BQ$37:$BQ$63,Table1[[#This Row],[Full_Name]])=1,$O$81,IF(COUNTIF($BQ$65:$BQ$93,Table1[[#This Row],[Full_Name]])=1,$P$81,"ERROR")))</f>
        <v>0.1</v>
      </c>
      <c r="BI63" s="93">
        <f>IF(COUNTIF($BQ$4:$BQ$35,Table1[[#This Row],[Full_Name]])=1,$N$82,IF(COUNTIF($BQ$37:$BQ$63,Table1[[#This Row],[Full_Name]])=1,$O$82,IF(COUNTIF($BQ$65:$BQ$93,Table1[[#This Row],[Full_Name]])=1,$P$82,"ERROR")))</f>
        <v>0.15</v>
      </c>
      <c r="BJ63" s="93">
        <f>IF(COUNTIF($BQ$4:$BQ$35,Table1[[#This Row],[Full_Name]])=1,$N$83,IF(COUNTIF($BQ$37:$BQ$63,Table1[[#This Row],[Full_Name]])=1,$O$83,IF(COUNTIF($BQ$65:$BQ$93,Table1[[#This Row],[Full_Name]])=1,$P$83,"ERROR")))</f>
        <v>0.15</v>
      </c>
      <c r="BK63" s="97">
        <f>IF(COUNTIF($BQ$4:$BQ$35,Table1[[#This Row],[Full_Name]])=1,$N$84,IF(COUNTIF($BQ$37:$BQ$63,Table1[[#This Row],[Full_Name]])=1,$O$84,IF(COUNTIF($BQ$65:$BQ$93,Table1[[#This Row],[Full_Name]])=1,$P$84,"ERROR")))</f>
        <v>0.16</v>
      </c>
      <c r="BL63" s="97">
        <f>IF(COUNTIF($BQ$4:$BQ$35,Table1[[#This Row],[Full_Name]])=1,$N$85,IF(COUNTIF($BQ$37:$BQ$63,Table1[[#This Row],[Full_Name]])=1,$O$85,IF(COUNTIF($BQ$65:$BQ$93,Table1[[#This Row],[Full_Name]])=1,$P$85,"ERROR")))</f>
        <v>0.16</v>
      </c>
      <c r="BM63" s="97">
        <f>IF(COUNTIF($BQ$4:$BQ$35,Table1[[#This Row],[Full_Name]])=1,$N$86,IF(COUNTIF($BQ$37:$BQ$63,Table1[[#This Row],[Full_Name]])=1,$O$86,IF(COUNTIF($BQ$65:$BQ$93,Table1[[#This Row],[Full_Name]])=1,$P$86,"ERROR")))</f>
        <v>0.16</v>
      </c>
      <c r="BN63" s="97">
        <f>IF(COUNTIF($BQ$4:$BQ$35,Table1[[#This Row],[Full_Name]])=1,$N$87,IF(COUNTIF($BQ$37:$BQ$63,Table1[[#This Row],[Full_Name]])=1,$O$87,IF(COUNTIF($BQ$65:$BQ$93,Table1[[#This Row],[Full_Name]])=1,$P$87,"ERROR")))</f>
        <v>0.16</v>
      </c>
      <c r="BP63" s="91"/>
      <c r="BR63" s="90"/>
    </row>
    <row r="64" spans="1:70" ht="13.8" x14ac:dyDescent="0.3">
      <c r="A64" s="73"/>
      <c r="B64" s="73"/>
      <c r="C64" s="149"/>
      <c r="D64" s="73"/>
      <c r="E64" s="73"/>
      <c r="F64" s="73"/>
      <c r="G64" s="73"/>
      <c r="H64" s="73"/>
      <c r="I64" s="73"/>
      <c r="J64" s="73"/>
      <c r="L64" s="70"/>
      <c r="M64" s="70"/>
      <c r="N64" s="150"/>
      <c r="O64" s="70"/>
      <c r="P64" s="70"/>
      <c r="Q64" s="74"/>
      <c r="R64" s="70"/>
      <c r="S64" s="74"/>
      <c r="T64" s="74"/>
      <c r="U64" s="74"/>
      <c r="V64" s="74"/>
      <c r="W64" s="74"/>
      <c r="X64" s="74"/>
      <c r="Y64" s="73"/>
      <c r="Z64" s="75" t="s">
        <v>43</v>
      </c>
      <c r="AA64" s="75">
        <v>2</v>
      </c>
      <c r="AB64" s="75" t="str">
        <f>_xlfn.TEXTJOIN(,TRUE,Table1[[#This Row],[Nombre]],Table1[[#This Row],[Ruedas]])</f>
        <v>8Cross2</v>
      </c>
      <c r="AC64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3</v>
      </c>
      <c r="AD64" s="75" t="str" cm="1">
        <f t="array" ref="AD64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A</v>
      </c>
      <c r="AE64" s="75" cm="1">
        <f t="array" ref="AE64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37</v>
      </c>
      <c r="AF64" s="75" cm="1">
        <f t="array" ref="AF64">ROUND(INDEX($J$2:$J$41,SUMPRODUCT(($B$2:$E$41=Table1[[#This Row],[Full_Name]])*((ROW($J$2:$J$41)-1)))),2)</f>
        <v>252.4</v>
      </c>
      <c r="AG64" s="92">
        <f>IF(COUNTIF($BQ$4:$BQ$35,Table1[[#This Row],[Full_Name]])=1,$N$74,IF(COUNTIF($BQ$37:$BQ$63,Table1[[#This Row],[Full_Name]])=1,$O$74,IF(COUNTIF($BQ$65:$BQ$93,Table1[[#This Row],[Full_Name]])=1,$P$74,"ERROR")))</f>
        <v>-0.5</v>
      </c>
      <c r="AH64" s="93">
        <f>IF(COUNTIF($BQ$4:$BQ$35,Table1[[#This Row],[Full_Name]])=1,$N$75,IF(COUNTIF($BQ$37:$BQ$63,Table1[[#This Row],[Full_Name]])=1,$O$75,IF(COUNTIF($BQ$65:$BQ$93,Table1[[#This Row],[Full_Name]])=1,$P$75,"ERROR")))</f>
        <v>-0.25</v>
      </c>
      <c r="AI64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64" s="93">
        <f>IF(COUNTIF($BQ$4:$BQ$35,Table1[[#This Row],[Full_Name]])=1,$N$92,IF(COUNTIF($BQ$37:$BQ$63,Table1[[#This Row],[Full_Name]])=1,$O$92,IF(COUNTIF($BQ$65:$BQ$93,Table1[[#This Row],[Full_Name]])=1,$P$92,"ERROR")))</f>
        <v>0</v>
      </c>
      <c r="AK64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64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64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64" s="93">
        <f>IF(COUNTIF($BQ$4:$BQ$35,Table1[[#This Row],[Full_Name]])=1,$N$96,IF(COUNTIF($BQ$37:$BQ$63,Table1[[#This Row],[Full_Name]])=1,$O$96,IF(COUNTIF($BQ$65:$BQ$93,Table1[[#This Row],[Full_Name]])=1,$P$96,"ERROR")))</f>
        <v>0.16</v>
      </c>
      <c r="AO64" s="93">
        <f>IF(COUNTIF($BQ$4:$BQ$35,Table1[[#This Row],[Full_Name]])=1,$N$97,IF(COUNTIF($BQ$37:$BQ$63,Table1[[#This Row],[Full_Name]])=1,$O$97,IF(COUNTIF($BQ$65:$BQ$93,Table1[[#This Row],[Full_Name]])=1,$P$97,"ERROR")))</f>
        <v>0.16</v>
      </c>
      <c r="AP64" s="93">
        <f>IF(COUNTIF($BQ$4:$BQ$35,Table1[[#This Row],[Full_Name]])=1,$N$98,IF(COUNTIF($BQ$37:$BQ$63,Table1[[#This Row],[Full_Name]])=1,$O$98,IF(COUNTIF($BQ$65:$BQ$93,Table1[[#This Row],[Full_Name]])=1,$P$98,"ERROR")))</f>
        <v>0.17</v>
      </c>
      <c r="AQ64" s="93">
        <f>IF(COUNTIF($BQ$4:$BQ$35,Table1[[#This Row],[Full_Name]])=1,$N$99,IF(COUNTIF($BQ$37:$BQ$63,Table1[[#This Row],[Full_Name]])=1,$O$99,IF(COUNTIF($BQ$65:$BQ$93,Table1[[#This Row],[Full_Name]])=1,$P$99,"ERROR")))</f>
        <v>0.17</v>
      </c>
      <c r="AR64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64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64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64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64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64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64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64" s="93">
        <f>IF(COUNTIF($BP$4:$BP$35,Table1[[#This Row],[Full_Name]])=1,$Q$69,IF(COUNTIF($BP$37:$BP$63,Table1[[#This Row],[Full_Name]])=1,$R$69,IF(COUNTIF($BP$65:$BP$93,Table1[[#This Row],[Full_Name]])=1,$S$69,"ERROR")))</f>
        <v>-0.15</v>
      </c>
      <c r="AZ64" s="93">
        <f>IF(COUNTIF($BP$4:$BP$35,Table1[[#This Row],[Full_Name]])=1,$T$69,IF(COUNTIF($BP$37:$BP$63,Table1[[#This Row],[Full_Name]])=1,$U$69,IF(COUNTIF($BP$65:$BP$93,Table1[[#This Row],[Full_Name]])=1,$V$69,"ERROR")))</f>
        <v>-0.3</v>
      </c>
      <c r="BA64" s="93">
        <f>IF(COUNTIF($BR$4:$BR$35,Table1[[#This Row],[Full_Name]])=1,$N$72,IF(COUNTIF($BR$37:$BR$63,Table1[[#This Row],[Full_Name]])=1,$O$72,IF(COUNTIF($BR$65:$BR$93,Table1[[#This Row],[Full_Name]])=1,$P$72,"ERROR")))</f>
        <v>-0.06</v>
      </c>
      <c r="BB64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64" s="93">
        <f>IF(COUNTIF($BQ$4:$BQ$35,Table1[[#This Row],[Full_Name]])=1,$N$76,IF(COUNTIF($BQ$37:$BQ$63,Table1[[#This Row],[Full_Name]])=1,$O$76,IF(COUNTIF($BQ$65:$BQ$93,Table1[[#This Row],[Full_Name]])=1,$P$76,"ERROR")))</f>
        <v>0</v>
      </c>
      <c r="BD64" s="93">
        <f>IF(COUNTIF($BQ$4:$BQ$35,Table1[[#This Row],[Full_Name]])=1,$N$77,IF(COUNTIF($BQ$37:$BQ$63,Table1[[#This Row],[Full_Name]])=1,$O$77,IF(COUNTIF($BQ$65:$BQ$93,Table1[[#This Row],[Full_Name]])=1,$P$77,"ERROR")))</f>
        <v>0</v>
      </c>
      <c r="BE64" s="93">
        <f>IF(COUNTIF($BQ$4:$BQ$35,Table1[[#This Row],[Full_Name]])=1,$N$78,IF(COUNTIF($BQ$37:$BQ$63,Table1[[#This Row],[Full_Name]])=1,$O$78,IF(COUNTIF($BQ$65:$BQ$93,Table1[[#This Row],[Full_Name]])=1,$P$78,"ERROR")))</f>
        <v>0.08</v>
      </c>
      <c r="BF64" s="93">
        <f>IF(COUNTIF($BQ$4:$BQ$35,Table1[[#This Row],[Full_Name]])=1,$N$79,IF(COUNTIF($BQ$37:$BQ$63,Table1[[#This Row],[Full_Name]])=1,$O$79,IF(COUNTIF($BQ$65:$BQ$93,Table1[[#This Row],[Full_Name]])=1,$P$79,"ERROR")))</f>
        <v>0.08</v>
      </c>
      <c r="BG64" s="93">
        <f>IF(COUNTIF($BQ$4:$BQ$35,Table1[[#This Row],[Full_Name]])=1,$N$80,IF(COUNTIF($BQ$37:$BQ$63,Table1[[#This Row],[Full_Name]])=1,$O$80,IF(COUNTIF($BQ$65:$BQ$93,Table1[[#This Row],[Full_Name]])=1,$P$80,"ERROR")))</f>
        <v>0.13</v>
      </c>
      <c r="BH64" s="93">
        <f>IF(COUNTIF($BQ$4:$BQ$35,Table1[[#This Row],[Full_Name]])=1,$N$81,IF(COUNTIF($BQ$37:$BQ$63,Table1[[#This Row],[Full_Name]])=1,$O$81,IF(COUNTIF($BQ$65:$BQ$93,Table1[[#This Row],[Full_Name]])=1,$P$81,"ERROR")))</f>
        <v>0.13</v>
      </c>
      <c r="BI64" s="93">
        <f>IF(COUNTIF($BQ$4:$BQ$35,Table1[[#This Row],[Full_Name]])=1,$N$82,IF(COUNTIF($BQ$37:$BQ$63,Table1[[#This Row],[Full_Name]])=1,$O$82,IF(COUNTIF($BQ$65:$BQ$93,Table1[[#This Row],[Full_Name]])=1,$P$82,"ERROR")))</f>
        <v>0.19</v>
      </c>
      <c r="BJ64" s="93">
        <f>IF(COUNTIF($BQ$4:$BQ$35,Table1[[#This Row],[Full_Name]])=1,$N$83,IF(COUNTIF($BQ$37:$BQ$63,Table1[[#This Row],[Full_Name]])=1,$O$83,IF(COUNTIF($BQ$65:$BQ$93,Table1[[#This Row],[Full_Name]])=1,$P$83,"ERROR")))</f>
        <v>0.19</v>
      </c>
      <c r="BK64" s="97">
        <f>IF(COUNTIF($BQ$4:$BQ$35,Table1[[#This Row],[Full_Name]])=1,$N$84,IF(COUNTIF($BQ$37:$BQ$63,Table1[[#This Row],[Full_Name]])=1,$O$84,IF(COUNTIF($BQ$65:$BQ$93,Table1[[#This Row],[Full_Name]])=1,$P$84,"ERROR")))</f>
        <v>0.2</v>
      </c>
      <c r="BL64" s="97">
        <f>IF(COUNTIF($BQ$4:$BQ$35,Table1[[#This Row],[Full_Name]])=1,$N$85,IF(COUNTIF($BQ$37:$BQ$63,Table1[[#This Row],[Full_Name]])=1,$O$85,IF(COUNTIF($BQ$65:$BQ$93,Table1[[#This Row],[Full_Name]])=1,$P$85,"ERROR")))</f>
        <v>0.2</v>
      </c>
      <c r="BM64" s="97">
        <f>IF(COUNTIF($BQ$4:$BQ$35,Table1[[#This Row],[Full_Name]])=1,$N$86,IF(COUNTIF($BQ$37:$BQ$63,Table1[[#This Row],[Full_Name]])=1,$O$86,IF(COUNTIF($BQ$65:$BQ$93,Table1[[#This Row],[Full_Name]])=1,$P$86,"ERROR")))</f>
        <v>0.2</v>
      </c>
      <c r="BN64" s="97">
        <f>IF(COUNTIF($BQ$4:$BQ$35,Table1[[#This Row],[Full_Name]])=1,$N$87,IF(COUNTIF($BQ$37:$BQ$63,Table1[[#This Row],[Full_Name]])=1,$O$87,IF(COUNTIF($BQ$65:$BQ$93,Table1[[#This Row],[Full_Name]])=1,$P$87,"ERROR")))</f>
        <v>0.2</v>
      </c>
      <c r="BP64" s="284" t="s">
        <v>285</v>
      </c>
      <c r="BQ64" s="285"/>
      <c r="BR64" s="286"/>
    </row>
    <row r="65" spans="1:70" ht="13.2" x14ac:dyDescent="0.3">
      <c r="A65" s="73"/>
      <c r="B65" s="73"/>
      <c r="C65" s="149"/>
      <c r="D65" s="73"/>
      <c r="E65" s="73"/>
      <c r="F65" s="73"/>
      <c r="G65" s="73"/>
      <c r="H65" s="73"/>
      <c r="I65" s="73"/>
      <c r="J65" s="73"/>
      <c r="L65" s="277" t="s">
        <v>180</v>
      </c>
      <c r="M65" s="151"/>
      <c r="N65" s="152" t="s">
        <v>9</v>
      </c>
      <c r="O65" s="152" t="s">
        <v>10</v>
      </c>
      <c r="P65" s="152" t="s">
        <v>11</v>
      </c>
      <c r="Q65" s="152" t="s">
        <v>9</v>
      </c>
      <c r="R65" s="152" t="s">
        <v>10</v>
      </c>
      <c r="S65" s="152" t="s">
        <v>11</v>
      </c>
      <c r="T65" s="152" t="s">
        <v>9</v>
      </c>
      <c r="U65" s="152" t="s">
        <v>10</v>
      </c>
      <c r="V65" s="152" t="s">
        <v>11</v>
      </c>
      <c r="W65" s="74"/>
      <c r="X65" s="74"/>
      <c r="Y65" s="73"/>
      <c r="Z65" s="75" t="s">
        <v>44</v>
      </c>
      <c r="AA65" s="75">
        <v>8</v>
      </c>
      <c r="AB65" s="75" t="str">
        <f>_xlfn.TEXTJOIN(,TRUE,Table1[[#This Row],[Nombre]],Table1[[#This Row],[Ruedas]])</f>
        <v>Butterfly8</v>
      </c>
      <c r="AC65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3</v>
      </c>
      <c r="AD65" s="75" t="str" cm="1">
        <f t="array" ref="AD65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A</v>
      </c>
      <c r="AE65" s="75" cm="1">
        <f t="array" ref="AE65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39</v>
      </c>
      <c r="AF65" s="75" cm="1">
        <f t="array" ref="AF65">ROUND(INDEX($J$2:$J$41,SUMPRODUCT(($B$2:$E$41=Table1[[#This Row],[Full_Name]])*((ROW($J$2:$J$41)-1)))),2)</f>
        <v>293.98</v>
      </c>
      <c r="AG65" s="92">
        <f>IF(COUNTIF($BQ$4:$BQ$35,Table1[[#This Row],[Full_Name]])=1,$N$74,IF(COUNTIF($BQ$37:$BQ$63,Table1[[#This Row],[Full_Name]])=1,$O$74,IF(COUNTIF($BQ$65:$BQ$93,Table1[[#This Row],[Full_Name]])=1,$P$74,"ERROR")))</f>
        <v>-0.5</v>
      </c>
      <c r="AH65" s="93">
        <f>IF(COUNTIF($BQ$4:$BQ$35,Table1[[#This Row],[Full_Name]])=1,$N$75,IF(COUNTIF($BQ$37:$BQ$63,Table1[[#This Row],[Full_Name]])=1,$O$75,IF(COUNTIF($BQ$65:$BQ$93,Table1[[#This Row],[Full_Name]])=1,$P$75,"ERROR")))</f>
        <v>-0.25</v>
      </c>
      <c r="AI65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65" s="93">
        <f>IF(COUNTIF($BQ$4:$BQ$35,Table1[[#This Row],[Full_Name]])=1,$N$92,IF(COUNTIF($BQ$37:$BQ$63,Table1[[#This Row],[Full_Name]])=1,$O$92,IF(COUNTIF($BQ$65:$BQ$93,Table1[[#This Row],[Full_Name]])=1,$P$92,"ERROR")))</f>
        <v>0</v>
      </c>
      <c r="AK65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65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65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65" s="93">
        <f>IF(COUNTIF($BQ$4:$BQ$35,Table1[[#This Row],[Full_Name]])=1,$N$96,IF(COUNTIF($BQ$37:$BQ$63,Table1[[#This Row],[Full_Name]])=1,$O$96,IF(COUNTIF($BQ$65:$BQ$93,Table1[[#This Row],[Full_Name]])=1,$P$96,"ERROR")))</f>
        <v>0.16</v>
      </c>
      <c r="AO65" s="93">
        <f>IF(COUNTIF($BQ$4:$BQ$35,Table1[[#This Row],[Full_Name]])=1,$N$97,IF(COUNTIF($BQ$37:$BQ$63,Table1[[#This Row],[Full_Name]])=1,$O$97,IF(COUNTIF($BQ$65:$BQ$93,Table1[[#This Row],[Full_Name]])=1,$P$97,"ERROR")))</f>
        <v>0.16</v>
      </c>
      <c r="AP65" s="93">
        <f>IF(COUNTIF($BQ$4:$BQ$35,Table1[[#This Row],[Full_Name]])=1,$N$98,IF(COUNTIF($BQ$37:$BQ$63,Table1[[#This Row],[Full_Name]])=1,$O$98,IF(COUNTIF($BQ$65:$BQ$93,Table1[[#This Row],[Full_Name]])=1,$P$98,"ERROR")))</f>
        <v>0.17</v>
      </c>
      <c r="AQ65" s="93">
        <f>IF(COUNTIF($BQ$4:$BQ$35,Table1[[#This Row],[Full_Name]])=1,$N$99,IF(COUNTIF($BQ$37:$BQ$63,Table1[[#This Row],[Full_Name]])=1,$O$99,IF(COUNTIF($BQ$65:$BQ$93,Table1[[#This Row],[Full_Name]])=1,$P$99,"ERROR")))</f>
        <v>0.17</v>
      </c>
      <c r="AR65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65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65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65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65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65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65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65" s="93">
        <f>IF(COUNTIF($BP$4:$BP$35,Table1[[#This Row],[Full_Name]])=1,$Q$69,IF(COUNTIF($BP$37:$BP$63,Table1[[#This Row],[Full_Name]])=1,$R$69,IF(COUNTIF($BP$65:$BP$93,Table1[[#This Row],[Full_Name]])=1,$S$69,"ERROR")))</f>
        <v>-0.15</v>
      </c>
      <c r="AZ65" s="93">
        <f>IF(COUNTIF($BP$4:$BP$35,Table1[[#This Row],[Full_Name]])=1,$T$69,IF(COUNTIF($BP$37:$BP$63,Table1[[#This Row],[Full_Name]])=1,$U$69,IF(COUNTIF($BP$65:$BP$93,Table1[[#This Row],[Full_Name]])=1,$V$69,"ERROR")))</f>
        <v>-0.3</v>
      </c>
      <c r="BA65" s="93">
        <f>IF(COUNTIF($BR$4:$BR$35,Table1[[#This Row],[Full_Name]])=1,$N$72,IF(COUNTIF($BR$37:$BR$63,Table1[[#This Row],[Full_Name]])=1,$O$72,IF(COUNTIF($BR$65:$BR$93,Table1[[#This Row],[Full_Name]])=1,$P$72,"ERROR")))</f>
        <v>-0.06</v>
      </c>
      <c r="BB65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65" s="93">
        <f>IF(COUNTIF($BQ$4:$BQ$35,Table1[[#This Row],[Full_Name]])=1,$N$76,IF(COUNTIF($BQ$37:$BQ$63,Table1[[#This Row],[Full_Name]])=1,$O$76,IF(COUNTIF($BQ$65:$BQ$93,Table1[[#This Row],[Full_Name]])=1,$P$76,"ERROR")))</f>
        <v>0</v>
      </c>
      <c r="BD65" s="93">
        <f>IF(COUNTIF($BQ$4:$BQ$35,Table1[[#This Row],[Full_Name]])=1,$N$77,IF(COUNTIF($BQ$37:$BQ$63,Table1[[#This Row],[Full_Name]])=1,$O$77,IF(COUNTIF($BQ$65:$BQ$93,Table1[[#This Row],[Full_Name]])=1,$P$77,"ERROR")))</f>
        <v>0</v>
      </c>
      <c r="BE65" s="93">
        <f>IF(COUNTIF($BQ$4:$BQ$35,Table1[[#This Row],[Full_Name]])=1,$N$78,IF(COUNTIF($BQ$37:$BQ$63,Table1[[#This Row],[Full_Name]])=1,$O$78,IF(COUNTIF($BQ$65:$BQ$93,Table1[[#This Row],[Full_Name]])=1,$P$78,"ERROR")))</f>
        <v>0.08</v>
      </c>
      <c r="BF65" s="93">
        <f>IF(COUNTIF($BQ$4:$BQ$35,Table1[[#This Row],[Full_Name]])=1,$N$79,IF(COUNTIF($BQ$37:$BQ$63,Table1[[#This Row],[Full_Name]])=1,$O$79,IF(COUNTIF($BQ$65:$BQ$93,Table1[[#This Row],[Full_Name]])=1,$P$79,"ERROR")))</f>
        <v>0.08</v>
      </c>
      <c r="BG65" s="93">
        <f>IF(COUNTIF($BQ$4:$BQ$35,Table1[[#This Row],[Full_Name]])=1,$N$80,IF(COUNTIF($BQ$37:$BQ$63,Table1[[#This Row],[Full_Name]])=1,$O$80,IF(COUNTIF($BQ$65:$BQ$93,Table1[[#This Row],[Full_Name]])=1,$P$80,"ERROR")))</f>
        <v>0.13</v>
      </c>
      <c r="BH65" s="93">
        <f>IF(COUNTIF($BQ$4:$BQ$35,Table1[[#This Row],[Full_Name]])=1,$N$81,IF(COUNTIF($BQ$37:$BQ$63,Table1[[#This Row],[Full_Name]])=1,$O$81,IF(COUNTIF($BQ$65:$BQ$93,Table1[[#This Row],[Full_Name]])=1,$P$81,"ERROR")))</f>
        <v>0.13</v>
      </c>
      <c r="BI65" s="93">
        <f>IF(COUNTIF($BQ$4:$BQ$35,Table1[[#This Row],[Full_Name]])=1,$N$82,IF(COUNTIF($BQ$37:$BQ$63,Table1[[#This Row],[Full_Name]])=1,$O$82,IF(COUNTIF($BQ$65:$BQ$93,Table1[[#This Row],[Full_Name]])=1,$P$82,"ERROR")))</f>
        <v>0.19</v>
      </c>
      <c r="BJ65" s="93">
        <f>IF(COUNTIF($BQ$4:$BQ$35,Table1[[#This Row],[Full_Name]])=1,$N$83,IF(COUNTIF($BQ$37:$BQ$63,Table1[[#This Row],[Full_Name]])=1,$O$83,IF(COUNTIF($BQ$65:$BQ$93,Table1[[#This Row],[Full_Name]])=1,$P$83,"ERROR")))</f>
        <v>0.19</v>
      </c>
      <c r="BK65" s="97">
        <f>IF(COUNTIF($BQ$4:$BQ$35,Table1[[#This Row],[Full_Name]])=1,$N$84,IF(COUNTIF($BQ$37:$BQ$63,Table1[[#This Row],[Full_Name]])=1,$O$84,IF(COUNTIF($BQ$65:$BQ$93,Table1[[#This Row],[Full_Name]])=1,$P$84,"ERROR")))</f>
        <v>0.2</v>
      </c>
      <c r="BL65" s="97">
        <f>IF(COUNTIF($BQ$4:$BQ$35,Table1[[#This Row],[Full_Name]])=1,$N$85,IF(COUNTIF($BQ$37:$BQ$63,Table1[[#This Row],[Full_Name]])=1,$O$85,IF(COUNTIF($BQ$65:$BQ$93,Table1[[#This Row],[Full_Name]])=1,$P$85,"ERROR")))</f>
        <v>0.2</v>
      </c>
      <c r="BM65" s="97">
        <f>IF(COUNTIF($BQ$4:$BQ$35,Table1[[#This Row],[Full_Name]])=1,$N$86,IF(COUNTIF($BQ$37:$BQ$63,Table1[[#This Row],[Full_Name]])=1,$O$86,IF(COUNTIF($BQ$65:$BQ$93,Table1[[#This Row],[Full_Name]])=1,$P$86,"ERROR")))</f>
        <v>0.2</v>
      </c>
      <c r="BN65" s="97">
        <f>IF(COUNTIF($BQ$4:$BQ$35,Table1[[#This Row],[Full_Name]])=1,$N$87,IF(COUNTIF($BQ$37:$BQ$63,Table1[[#This Row],[Full_Name]])=1,$O$87,IF(COUNTIF($BQ$65:$BQ$93,Table1[[#This Row],[Full_Name]])=1,$P$87,"ERROR")))</f>
        <v>0.2</v>
      </c>
      <c r="BP65" s="83" t="s">
        <v>66</v>
      </c>
      <c r="BQ65" s="1" t="s">
        <v>81</v>
      </c>
      <c r="BR65" s="90" t="s">
        <v>69</v>
      </c>
    </row>
    <row r="66" spans="1:70" ht="13.2" x14ac:dyDescent="0.3">
      <c r="A66" s="73"/>
      <c r="B66" s="73"/>
      <c r="C66" s="149"/>
      <c r="D66" s="73"/>
      <c r="E66" s="73"/>
      <c r="F66" s="73"/>
      <c r="G66" s="73"/>
      <c r="H66" s="73"/>
      <c r="I66" s="73"/>
      <c r="J66" s="73"/>
      <c r="L66" s="277"/>
      <c r="M66" s="151"/>
      <c r="N66" s="256" t="s">
        <v>185</v>
      </c>
      <c r="O66" s="256"/>
      <c r="P66" s="256"/>
      <c r="Q66" s="256" t="s">
        <v>336</v>
      </c>
      <c r="R66" s="256"/>
      <c r="S66" s="256"/>
      <c r="T66" s="256" t="s">
        <v>337</v>
      </c>
      <c r="U66" s="256"/>
      <c r="V66" s="256"/>
      <c r="W66" s="74"/>
      <c r="X66" s="74"/>
      <c r="Y66" s="73"/>
      <c r="Z66" s="75" t="s">
        <v>44</v>
      </c>
      <c r="AA66" s="75">
        <v>2</v>
      </c>
      <c r="AB66" s="75" t="str">
        <f>_xlfn.TEXTJOIN(,TRUE,Table1[[#This Row],[Nombre]],Table1[[#This Row],[Ruedas]])</f>
        <v>Butterfly2</v>
      </c>
      <c r="AC66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3</v>
      </c>
      <c r="AD66" s="75" t="str" cm="1">
        <f t="array" ref="AD66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A</v>
      </c>
      <c r="AE66" s="75" cm="1">
        <f t="array" ref="AE66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40</v>
      </c>
      <c r="AF66" s="75" cm="1">
        <f t="array" ref="AF66">ROUND(INDEX($J$2:$J$41,SUMPRODUCT(($B$2:$E$41=Table1[[#This Row],[Full_Name]])*((ROW($J$2:$J$41)-1)))),2)</f>
        <v>300</v>
      </c>
      <c r="AG66" s="92">
        <f>IF(COUNTIF($BQ$4:$BQ$35,Table1[[#This Row],[Full_Name]])=1,$N$74,IF(COUNTIF($BQ$37:$BQ$63,Table1[[#This Row],[Full_Name]])=1,$O$74,IF(COUNTIF($BQ$65:$BQ$93,Table1[[#This Row],[Full_Name]])=1,$P$74,"ERROR")))</f>
        <v>-0.5</v>
      </c>
      <c r="AH66" s="93">
        <f>IF(COUNTIF($BQ$4:$BQ$35,Table1[[#This Row],[Full_Name]])=1,$N$75,IF(COUNTIF($BQ$37:$BQ$63,Table1[[#This Row],[Full_Name]])=1,$O$75,IF(COUNTIF($BQ$65:$BQ$93,Table1[[#This Row],[Full_Name]])=1,$P$75,"ERROR")))</f>
        <v>-0.25</v>
      </c>
      <c r="AI66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66" s="93">
        <f>IF(COUNTIF($BQ$4:$BQ$35,Table1[[#This Row],[Full_Name]])=1,$N$92,IF(COUNTIF($BQ$37:$BQ$63,Table1[[#This Row],[Full_Name]])=1,$O$92,IF(COUNTIF($BQ$65:$BQ$93,Table1[[#This Row],[Full_Name]])=1,$P$92,"ERROR")))</f>
        <v>0</v>
      </c>
      <c r="AK66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66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66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66" s="93">
        <f>IF(COUNTIF($BQ$4:$BQ$35,Table1[[#This Row],[Full_Name]])=1,$N$96,IF(COUNTIF($BQ$37:$BQ$63,Table1[[#This Row],[Full_Name]])=1,$O$96,IF(COUNTIF($BQ$65:$BQ$93,Table1[[#This Row],[Full_Name]])=1,$P$96,"ERROR")))</f>
        <v>0.16</v>
      </c>
      <c r="AO66" s="93">
        <f>IF(COUNTIF($BQ$4:$BQ$35,Table1[[#This Row],[Full_Name]])=1,$N$97,IF(COUNTIF($BQ$37:$BQ$63,Table1[[#This Row],[Full_Name]])=1,$O$97,IF(COUNTIF($BQ$65:$BQ$93,Table1[[#This Row],[Full_Name]])=1,$P$97,"ERROR")))</f>
        <v>0.16</v>
      </c>
      <c r="AP66" s="93">
        <f>IF(COUNTIF($BQ$4:$BQ$35,Table1[[#This Row],[Full_Name]])=1,$N$98,IF(COUNTIF($BQ$37:$BQ$63,Table1[[#This Row],[Full_Name]])=1,$O$98,IF(COUNTIF($BQ$65:$BQ$93,Table1[[#This Row],[Full_Name]])=1,$P$98,"ERROR")))</f>
        <v>0.17</v>
      </c>
      <c r="AQ66" s="93">
        <f>IF(COUNTIF($BQ$4:$BQ$35,Table1[[#This Row],[Full_Name]])=1,$N$99,IF(COUNTIF($BQ$37:$BQ$63,Table1[[#This Row],[Full_Name]])=1,$O$99,IF(COUNTIF($BQ$65:$BQ$93,Table1[[#This Row],[Full_Name]])=1,$P$99,"ERROR")))</f>
        <v>0.17</v>
      </c>
      <c r="AR66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66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66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66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66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66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66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66" s="93">
        <f>IF(COUNTIF($BP$4:$BP$35,Table1[[#This Row],[Full_Name]])=1,$Q$69,IF(COUNTIF($BP$37:$BP$63,Table1[[#This Row],[Full_Name]])=1,$R$69,IF(COUNTIF($BP$65:$BP$93,Table1[[#This Row],[Full_Name]])=1,$S$69,"ERROR")))</f>
        <v>-0.15</v>
      </c>
      <c r="AZ66" s="93">
        <f>IF(COUNTIF($BP$4:$BP$35,Table1[[#This Row],[Full_Name]])=1,$T$69,IF(COUNTIF($BP$37:$BP$63,Table1[[#This Row],[Full_Name]])=1,$U$69,IF(COUNTIF($BP$65:$BP$93,Table1[[#This Row],[Full_Name]])=1,$V$69,"ERROR")))</f>
        <v>-0.3</v>
      </c>
      <c r="BA66" s="93">
        <f>IF(COUNTIF($BR$4:$BR$35,Table1[[#This Row],[Full_Name]])=1,$N$72,IF(COUNTIF($BR$37:$BR$63,Table1[[#This Row],[Full_Name]])=1,$O$72,IF(COUNTIF($BR$65:$BR$93,Table1[[#This Row],[Full_Name]])=1,$P$72,"ERROR")))</f>
        <v>-0.06</v>
      </c>
      <c r="BB66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66" s="93">
        <f>IF(COUNTIF($BQ$4:$BQ$35,Table1[[#This Row],[Full_Name]])=1,$N$76,IF(COUNTIF($BQ$37:$BQ$63,Table1[[#This Row],[Full_Name]])=1,$O$76,IF(COUNTIF($BQ$65:$BQ$93,Table1[[#This Row],[Full_Name]])=1,$P$76,"ERROR")))</f>
        <v>0</v>
      </c>
      <c r="BD66" s="93">
        <f>IF(COUNTIF($BQ$4:$BQ$35,Table1[[#This Row],[Full_Name]])=1,$N$77,IF(COUNTIF($BQ$37:$BQ$63,Table1[[#This Row],[Full_Name]])=1,$O$77,IF(COUNTIF($BQ$65:$BQ$93,Table1[[#This Row],[Full_Name]])=1,$P$77,"ERROR")))</f>
        <v>0</v>
      </c>
      <c r="BE66" s="93">
        <f>IF(COUNTIF($BQ$4:$BQ$35,Table1[[#This Row],[Full_Name]])=1,$N$78,IF(COUNTIF($BQ$37:$BQ$63,Table1[[#This Row],[Full_Name]])=1,$O$78,IF(COUNTIF($BQ$65:$BQ$93,Table1[[#This Row],[Full_Name]])=1,$P$78,"ERROR")))</f>
        <v>0.08</v>
      </c>
      <c r="BF66" s="93">
        <f>IF(COUNTIF($BQ$4:$BQ$35,Table1[[#This Row],[Full_Name]])=1,$N$79,IF(COUNTIF($BQ$37:$BQ$63,Table1[[#This Row],[Full_Name]])=1,$O$79,IF(COUNTIF($BQ$65:$BQ$93,Table1[[#This Row],[Full_Name]])=1,$P$79,"ERROR")))</f>
        <v>0.08</v>
      </c>
      <c r="BG66" s="93">
        <f>IF(COUNTIF($BQ$4:$BQ$35,Table1[[#This Row],[Full_Name]])=1,$N$80,IF(COUNTIF($BQ$37:$BQ$63,Table1[[#This Row],[Full_Name]])=1,$O$80,IF(COUNTIF($BQ$65:$BQ$93,Table1[[#This Row],[Full_Name]])=1,$P$80,"ERROR")))</f>
        <v>0.13</v>
      </c>
      <c r="BH66" s="93">
        <f>IF(COUNTIF($BQ$4:$BQ$35,Table1[[#This Row],[Full_Name]])=1,$N$81,IF(COUNTIF($BQ$37:$BQ$63,Table1[[#This Row],[Full_Name]])=1,$O$81,IF(COUNTIF($BQ$65:$BQ$93,Table1[[#This Row],[Full_Name]])=1,$P$81,"ERROR")))</f>
        <v>0.13</v>
      </c>
      <c r="BI66" s="93">
        <f>IF(COUNTIF($BQ$4:$BQ$35,Table1[[#This Row],[Full_Name]])=1,$N$82,IF(COUNTIF($BQ$37:$BQ$63,Table1[[#This Row],[Full_Name]])=1,$O$82,IF(COUNTIF($BQ$65:$BQ$93,Table1[[#This Row],[Full_Name]])=1,$P$82,"ERROR")))</f>
        <v>0.19</v>
      </c>
      <c r="BJ66" s="93">
        <f>IF(COUNTIF($BQ$4:$BQ$35,Table1[[#This Row],[Full_Name]])=1,$N$83,IF(COUNTIF($BQ$37:$BQ$63,Table1[[#This Row],[Full_Name]])=1,$O$83,IF(COUNTIF($BQ$65:$BQ$93,Table1[[#This Row],[Full_Name]])=1,$P$83,"ERROR")))</f>
        <v>0.19</v>
      </c>
      <c r="BK66" s="97">
        <f>IF(COUNTIF($BQ$4:$BQ$35,Table1[[#This Row],[Full_Name]])=1,$N$84,IF(COUNTIF($BQ$37:$BQ$63,Table1[[#This Row],[Full_Name]])=1,$O$84,IF(COUNTIF($BQ$65:$BQ$93,Table1[[#This Row],[Full_Name]])=1,$P$84,"ERROR")))</f>
        <v>0.2</v>
      </c>
      <c r="BL66" s="97">
        <f>IF(COUNTIF($BQ$4:$BQ$35,Table1[[#This Row],[Full_Name]])=1,$N$85,IF(COUNTIF($BQ$37:$BQ$63,Table1[[#This Row],[Full_Name]])=1,$O$85,IF(COUNTIF($BQ$65:$BQ$93,Table1[[#This Row],[Full_Name]])=1,$P$85,"ERROR")))</f>
        <v>0.2</v>
      </c>
      <c r="BM66" s="97">
        <f>IF(COUNTIF($BQ$4:$BQ$35,Table1[[#This Row],[Full_Name]])=1,$N$86,IF(COUNTIF($BQ$37:$BQ$63,Table1[[#This Row],[Full_Name]])=1,$O$86,IF(COUNTIF($BQ$65:$BQ$93,Table1[[#This Row],[Full_Name]])=1,$P$86,"ERROR")))</f>
        <v>0.2</v>
      </c>
      <c r="BN66" s="97">
        <f>IF(COUNTIF($BQ$4:$BQ$35,Table1[[#This Row],[Full_Name]])=1,$N$87,IF(COUNTIF($BQ$37:$BQ$63,Table1[[#This Row],[Full_Name]])=1,$O$87,IF(COUNTIF($BQ$65:$BQ$93,Table1[[#This Row],[Full_Name]])=1,$P$87,"ERROR")))</f>
        <v>0.2</v>
      </c>
      <c r="BP66" s="83" t="s">
        <v>50</v>
      </c>
      <c r="BQ66" s="1" t="s">
        <v>425</v>
      </c>
      <c r="BR66" s="90" t="s">
        <v>71</v>
      </c>
    </row>
    <row r="67" spans="1:70" ht="13.2" x14ac:dyDescent="0.3">
      <c r="A67" s="73"/>
      <c r="B67" s="73"/>
      <c r="C67" s="120"/>
      <c r="D67" s="120"/>
      <c r="E67" s="120"/>
      <c r="F67" s="120"/>
      <c r="G67" s="120"/>
      <c r="H67" s="120"/>
      <c r="I67" s="120"/>
      <c r="J67" s="120"/>
      <c r="K67" s="153"/>
      <c r="L67" s="74" t="s">
        <v>144</v>
      </c>
      <c r="M67" s="74"/>
      <c r="N67" s="154">
        <v>0</v>
      </c>
      <c r="O67" s="154">
        <v>0</v>
      </c>
      <c r="P67" s="154">
        <v>0</v>
      </c>
      <c r="Q67" s="154">
        <v>-7.0000000000000007E-2</v>
      </c>
      <c r="R67" s="154">
        <v>-7.0000000000000007E-2</v>
      </c>
      <c r="S67" s="154">
        <v>-7.0000000000000007E-2</v>
      </c>
      <c r="T67" s="154">
        <f>Q67*2</f>
        <v>-0.14000000000000001</v>
      </c>
      <c r="U67" s="154">
        <f>R67*2</f>
        <v>-0.14000000000000001</v>
      </c>
      <c r="V67" s="154">
        <f>S67*2</f>
        <v>-0.14000000000000001</v>
      </c>
      <c r="W67" s="74"/>
      <c r="X67" s="74"/>
      <c r="Y67" s="73"/>
      <c r="Z67" s="75" t="s">
        <v>45</v>
      </c>
      <c r="AA67" s="75">
        <v>8</v>
      </c>
      <c r="AB67" s="75" t="str">
        <f>_xlfn.TEXTJOIN(,TRUE,Table1[[#This Row],[Nombre]],Table1[[#This Row],[Ruedas]])</f>
        <v>Sirena8</v>
      </c>
      <c r="AC67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4</v>
      </c>
      <c r="AD67" s="75" t="str" cm="1">
        <f t="array" ref="AD67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A</v>
      </c>
      <c r="AE67" s="75" cm="1">
        <f t="array" ref="AE67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39</v>
      </c>
      <c r="AF67" s="75" cm="1">
        <f t="array" ref="AF67">ROUND(INDEX($J$2:$J$41,SUMPRODUCT(($B$2:$E$41=Table1[[#This Row],[Full_Name]])*((ROW($J$2:$J$41)-1)))),2)</f>
        <v>293.98</v>
      </c>
      <c r="AG67" s="92">
        <f>IF(COUNTIF($BQ$4:$BQ$35,Table1[[#This Row],[Full_Name]])=1,$N$74,IF(COUNTIF($BQ$37:$BQ$63,Table1[[#This Row],[Full_Name]])=1,$O$74,IF(COUNTIF($BQ$65:$BQ$93,Table1[[#This Row],[Full_Name]])=1,$P$74,"ERROR")))</f>
        <v>-0.5</v>
      </c>
      <c r="AH67" s="93">
        <f>IF(COUNTIF($BQ$4:$BQ$35,Table1[[#This Row],[Full_Name]])=1,$N$75,IF(COUNTIF($BQ$37:$BQ$63,Table1[[#This Row],[Full_Name]])=1,$O$75,IF(COUNTIF($BQ$65:$BQ$93,Table1[[#This Row],[Full_Name]])=1,$P$75,"ERROR")))</f>
        <v>-0.25</v>
      </c>
      <c r="AI67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67" s="93">
        <f>IF(COUNTIF($BQ$4:$BQ$35,Table1[[#This Row],[Full_Name]])=1,$N$92,IF(COUNTIF($BQ$37:$BQ$63,Table1[[#This Row],[Full_Name]])=1,$O$92,IF(COUNTIF($BQ$65:$BQ$93,Table1[[#This Row],[Full_Name]])=1,$P$92,"ERROR")))</f>
        <v>0</v>
      </c>
      <c r="AK67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67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67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67" s="93">
        <f>IF(COUNTIF($BQ$4:$BQ$35,Table1[[#This Row],[Full_Name]])=1,$N$96,IF(COUNTIF($BQ$37:$BQ$63,Table1[[#This Row],[Full_Name]])=1,$O$96,IF(COUNTIF($BQ$65:$BQ$93,Table1[[#This Row],[Full_Name]])=1,$P$96,"ERROR")))</f>
        <v>0.16</v>
      </c>
      <c r="AO67" s="93">
        <f>IF(COUNTIF($BQ$4:$BQ$35,Table1[[#This Row],[Full_Name]])=1,$N$97,IF(COUNTIF($BQ$37:$BQ$63,Table1[[#This Row],[Full_Name]])=1,$O$97,IF(COUNTIF($BQ$65:$BQ$93,Table1[[#This Row],[Full_Name]])=1,$P$97,"ERROR")))</f>
        <v>0.16</v>
      </c>
      <c r="AP67" s="93">
        <f>IF(COUNTIF($BQ$4:$BQ$35,Table1[[#This Row],[Full_Name]])=1,$N$98,IF(COUNTIF($BQ$37:$BQ$63,Table1[[#This Row],[Full_Name]])=1,$O$98,IF(COUNTIF($BQ$65:$BQ$93,Table1[[#This Row],[Full_Name]])=1,$P$98,"ERROR")))</f>
        <v>0.17</v>
      </c>
      <c r="AQ67" s="93">
        <f>IF(COUNTIF($BQ$4:$BQ$35,Table1[[#This Row],[Full_Name]])=1,$N$99,IF(COUNTIF($BQ$37:$BQ$63,Table1[[#This Row],[Full_Name]])=1,$O$99,IF(COUNTIF($BQ$65:$BQ$93,Table1[[#This Row],[Full_Name]])=1,$P$99,"ERROR")))</f>
        <v>0.17</v>
      </c>
      <c r="AR67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67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67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67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67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67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67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67" s="93">
        <f>IF(COUNTIF($BP$4:$BP$35,Table1[[#This Row],[Full_Name]])=1,$Q$69,IF(COUNTIF($BP$37:$BP$63,Table1[[#This Row],[Full_Name]])=1,$R$69,IF(COUNTIF($BP$65:$BP$93,Table1[[#This Row],[Full_Name]])=1,$S$69,"ERROR")))</f>
        <v>-0.15</v>
      </c>
      <c r="AZ67" s="93">
        <f>IF(COUNTIF($BP$4:$BP$35,Table1[[#This Row],[Full_Name]])=1,$T$69,IF(COUNTIF($BP$37:$BP$63,Table1[[#This Row],[Full_Name]])=1,$U$69,IF(COUNTIF($BP$65:$BP$93,Table1[[#This Row],[Full_Name]])=1,$V$69,"ERROR")))</f>
        <v>-0.3</v>
      </c>
      <c r="BA67" s="93">
        <f>IF(COUNTIF($BR$4:$BR$35,Table1[[#This Row],[Full_Name]])=1,$N$72,IF(COUNTIF($BR$37:$BR$63,Table1[[#This Row],[Full_Name]])=1,$O$72,IF(COUNTIF($BR$65:$BR$93,Table1[[#This Row],[Full_Name]])=1,$P$72,"ERROR")))</f>
        <v>-0.12</v>
      </c>
      <c r="BB67" s="93">
        <f>IF(COUNTIF($BR$4:$BR$35,Table1[[#This Row],[Full_Name]])=1,$T$72,IF(COUNTIF($BR$37:$BR$63,Table1[[#This Row],[Full_Name]])=1,$U$72,IF(COUNTIF($BR$65:$BR$93,Table1[[#This Row],[Full_Name]])=1,$V$72,"ERROR")))</f>
        <v>0.1</v>
      </c>
      <c r="BC67" s="93">
        <f>IF(COUNTIF($BQ$4:$BQ$35,Table1[[#This Row],[Full_Name]])=1,$N$76,IF(COUNTIF($BQ$37:$BQ$63,Table1[[#This Row],[Full_Name]])=1,$O$76,IF(COUNTIF($BQ$65:$BQ$93,Table1[[#This Row],[Full_Name]])=1,$P$76,"ERROR")))</f>
        <v>0</v>
      </c>
      <c r="BD67" s="93">
        <f>IF(COUNTIF($BQ$4:$BQ$35,Table1[[#This Row],[Full_Name]])=1,$N$77,IF(COUNTIF($BQ$37:$BQ$63,Table1[[#This Row],[Full_Name]])=1,$O$77,IF(COUNTIF($BQ$65:$BQ$93,Table1[[#This Row],[Full_Name]])=1,$P$77,"ERROR")))</f>
        <v>0</v>
      </c>
      <c r="BE67" s="93">
        <f>IF(COUNTIF($BQ$4:$BQ$35,Table1[[#This Row],[Full_Name]])=1,$N$78,IF(COUNTIF($BQ$37:$BQ$63,Table1[[#This Row],[Full_Name]])=1,$O$78,IF(COUNTIF($BQ$65:$BQ$93,Table1[[#This Row],[Full_Name]])=1,$P$78,"ERROR")))</f>
        <v>0.08</v>
      </c>
      <c r="BF67" s="93">
        <f>IF(COUNTIF($BQ$4:$BQ$35,Table1[[#This Row],[Full_Name]])=1,$N$79,IF(COUNTIF($BQ$37:$BQ$63,Table1[[#This Row],[Full_Name]])=1,$O$79,IF(COUNTIF($BQ$65:$BQ$93,Table1[[#This Row],[Full_Name]])=1,$P$79,"ERROR")))</f>
        <v>0.08</v>
      </c>
      <c r="BG67" s="93">
        <f>IF(COUNTIF($BQ$4:$BQ$35,Table1[[#This Row],[Full_Name]])=1,$N$80,IF(COUNTIF($BQ$37:$BQ$63,Table1[[#This Row],[Full_Name]])=1,$O$80,IF(COUNTIF($BQ$65:$BQ$93,Table1[[#This Row],[Full_Name]])=1,$P$80,"ERROR")))</f>
        <v>0.13</v>
      </c>
      <c r="BH67" s="93">
        <f>IF(COUNTIF($BQ$4:$BQ$35,Table1[[#This Row],[Full_Name]])=1,$N$81,IF(COUNTIF($BQ$37:$BQ$63,Table1[[#This Row],[Full_Name]])=1,$O$81,IF(COUNTIF($BQ$65:$BQ$93,Table1[[#This Row],[Full_Name]])=1,$P$81,"ERROR")))</f>
        <v>0.13</v>
      </c>
      <c r="BI67" s="93">
        <f>IF(COUNTIF($BQ$4:$BQ$35,Table1[[#This Row],[Full_Name]])=1,$N$82,IF(COUNTIF($BQ$37:$BQ$63,Table1[[#This Row],[Full_Name]])=1,$O$82,IF(COUNTIF($BQ$65:$BQ$93,Table1[[#This Row],[Full_Name]])=1,$P$82,"ERROR")))</f>
        <v>0.19</v>
      </c>
      <c r="BJ67" s="93">
        <f>IF(COUNTIF($BQ$4:$BQ$35,Table1[[#This Row],[Full_Name]])=1,$N$83,IF(COUNTIF($BQ$37:$BQ$63,Table1[[#This Row],[Full_Name]])=1,$O$83,IF(COUNTIF($BQ$65:$BQ$93,Table1[[#This Row],[Full_Name]])=1,$P$83,"ERROR")))</f>
        <v>0.19</v>
      </c>
      <c r="BK67" s="97">
        <f>IF(COUNTIF($BQ$4:$BQ$35,Table1[[#This Row],[Full_Name]])=1,$N$84,IF(COUNTIF($BQ$37:$BQ$63,Table1[[#This Row],[Full_Name]])=1,$O$84,IF(COUNTIF($BQ$65:$BQ$93,Table1[[#This Row],[Full_Name]])=1,$P$84,"ERROR")))</f>
        <v>0.2</v>
      </c>
      <c r="BL67" s="97">
        <f>IF(COUNTIF($BQ$4:$BQ$35,Table1[[#This Row],[Full_Name]])=1,$N$85,IF(COUNTIF($BQ$37:$BQ$63,Table1[[#This Row],[Full_Name]])=1,$O$85,IF(COUNTIF($BQ$65:$BQ$93,Table1[[#This Row],[Full_Name]])=1,$P$85,"ERROR")))</f>
        <v>0.2</v>
      </c>
      <c r="BM67" s="97">
        <f>IF(COUNTIF($BQ$4:$BQ$35,Table1[[#This Row],[Full_Name]])=1,$N$86,IF(COUNTIF($BQ$37:$BQ$63,Table1[[#This Row],[Full_Name]])=1,$O$86,IF(COUNTIF($BQ$65:$BQ$93,Table1[[#This Row],[Full_Name]])=1,$P$86,"ERROR")))</f>
        <v>0.2</v>
      </c>
      <c r="BN67" s="97">
        <f>IF(COUNTIF($BQ$4:$BQ$35,Table1[[#This Row],[Full_Name]])=1,$N$87,IF(COUNTIF($BQ$37:$BQ$63,Table1[[#This Row],[Full_Name]])=1,$O$87,IF(COUNTIF($BQ$65:$BQ$93,Table1[[#This Row],[Full_Name]])=1,$P$87,"ERROR")))</f>
        <v>0.2</v>
      </c>
      <c r="BP67" s="91" t="s">
        <v>86</v>
      </c>
      <c r="BQ67" s="1" t="s">
        <v>91</v>
      </c>
      <c r="BR67" s="84" t="s">
        <v>49</v>
      </c>
    </row>
    <row r="68" spans="1:70" ht="13.2" x14ac:dyDescent="0.3">
      <c r="A68" s="73"/>
      <c r="B68" s="73"/>
      <c r="C68" s="120"/>
      <c r="D68" s="120"/>
      <c r="E68" s="120"/>
      <c r="F68" s="120"/>
      <c r="G68" s="120"/>
      <c r="H68" s="120"/>
      <c r="I68" s="120"/>
      <c r="J68" s="120"/>
      <c r="K68" s="153"/>
      <c r="L68" s="74" t="s">
        <v>278</v>
      </c>
      <c r="M68" s="74"/>
      <c r="N68" s="154">
        <v>0</v>
      </c>
      <c r="O68" s="154">
        <v>0</v>
      </c>
      <c r="P68" s="154">
        <v>0</v>
      </c>
      <c r="Q68" s="155">
        <f t="shared" ref="Q68:V68" si="6">Q67/2</f>
        <v>-3.5000000000000003E-2</v>
      </c>
      <c r="R68" s="155">
        <f t="shared" si="6"/>
        <v>-3.5000000000000003E-2</v>
      </c>
      <c r="S68" s="155">
        <f t="shared" si="6"/>
        <v>-3.5000000000000003E-2</v>
      </c>
      <c r="T68" s="154">
        <f>T67/2</f>
        <v>-7.0000000000000007E-2</v>
      </c>
      <c r="U68" s="154">
        <f t="shared" si="6"/>
        <v>-7.0000000000000007E-2</v>
      </c>
      <c r="V68" s="154">
        <f t="shared" si="6"/>
        <v>-7.0000000000000007E-2</v>
      </c>
      <c r="W68" s="74"/>
      <c r="X68" s="74"/>
      <c r="Y68" s="73"/>
      <c r="Z68" s="75" t="s">
        <v>45</v>
      </c>
      <c r="AA68" s="75">
        <v>2</v>
      </c>
      <c r="AB68" s="75" t="str">
        <f>_xlfn.TEXTJOIN(,TRUE,Table1[[#This Row],[Nombre]],Table1[[#This Row],[Ruedas]])</f>
        <v>Sirena2</v>
      </c>
      <c r="AC68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4</v>
      </c>
      <c r="AD68" s="75" t="str" cm="1">
        <f t="array" ref="AD68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A</v>
      </c>
      <c r="AE68" s="75" cm="1">
        <f t="array" ref="AE68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40</v>
      </c>
      <c r="AF68" s="75" cm="1">
        <f t="array" ref="AF68">ROUND(INDEX($J$2:$J$41,SUMPRODUCT(($B$2:$E$41=Table1[[#This Row],[Full_Name]])*((ROW($J$2:$J$41)-1)))),2)</f>
        <v>300</v>
      </c>
      <c r="AG68" s="92">
        <f>IF(COUNTIF($BQ$4:$BQ$35,Table1[[#This Row],[Full_Name]])=1,$N$74,IF(COUNTIF($BQ$37:$BQ$63,Table1[[#This Row],[Full_Name]])=1,$O$74,IF(COUNTIF($BQ$65:$BQ$93,Table1[[#This Row],[Full_Name]])=1,$P$74,"ERROR")))</f>
        <v>-0.5</v>
      </c>
      <c r="AH68" s="93">
        <f>IF(COUNTIF($BQ$4:$BQ$35,Table1[[#This Row],[Full_Name]])=1,$N$75,IF(COUNTIF($BQ$37:$BQ$63,Table1[[#This Row],[Full_Name]])=1,$O$75,IF(COUNTIF($BQ$65:$BQ$93,Table1[[#This Row],[Full_Name]])=1,$P$75,"ERROR")))</f>
        <v>-0.25</v>
      </c>
      <c r="AI68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68" s="93">
        <f>IF(COUNTIF($BQ$4:$BQ$35,Table1[[#This Row],[Full_Name]])=1,$N$92,IF(COUNTIF($BQ$37:$BQ$63,Table1[[#This Row],[Full_Name]])=1,$O$92,IF(COUNTIF($BQ$65:$BQ$93,Table1[[#This Row],[Full_Name]])=1,$P$92,"ERROR")))</f>
        <v>0</v>
      </c>
      <c r="AK68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68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68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68" s="93">
        <f>IF(COUNTIF($BQ$4:$BQ$35,Table1[[#This Row],[Full_Name]])=1,$N$96,IF(COUNTIF($BQ$37:$BQ$63,Table1[[#This Row],[Full_Name]])=1,$O$96,IF(COUNTIF($BQ$65:$BQ$93,Table1[[#This Row],[Full_Name]])=1,$P$96,"ERROR")))</f>
        <v>0.16</v>
      </c>
      <c r="AO68" s="93">
        <f>IF(COUNTIF($BQ$4:$BQ$35,Table1[[#This Row],[Full_Name]])=1,$N$97,IF(COUNTIF($BQ$37:$BQ$63,Table1[[#This Row],[Full_Name]])=1,$O$97,IF(COUNTIF($BQ$65:$BQ$93,Table1[[#This Row],[Full_Name]])=1,$P$97,"ERROR")))</f>
        <v>0.16</v>
      </c>
      <c r="AP68" s="93">
        <f>IF(COUNTIF($BQ$4:$BQ$35,Table1[[#This Row],[Full_Name]])=1,$N$98,IF(COUNTIF($BQ$37:$BQ$63,Table1[[#This Row],[Full_Name]])=1,$O$98,IF(COUNTIF($BQ$65:$BQ$93,Table1[[#This Row],[Full_Name]])=1,$P$98,"ERROR")))</f>
        <v>0.17</v>
      </c>
      <c r="AQ68" s="93">
        <f>IF(COUNTIF($BQ$4:$BQ$35,Table1[[#This Row],[Full_Name]])=1,$N$99,IF(COUNTIF($BQ$37:$BQ$63,Table1[[#This Row],[Full_Name]])=1,$O$99,IF(COUNTIF($BQ$65:$BQ$93,Table1[[#This Row],[Full_Name]])=1,$P$99,"ERROR")))</f>
        <v>0.17</v>
      </c>
      <c r="AR68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68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68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68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68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68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68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68" s="93">
        <f>IF(COUNTIF($BP$4:$BP$35,Table1[[#This Row],[Full_Name]])=1,$Q$69,IF(COUNTIF($BP$37:$BP$63,Table1[[#This Row],[Full_Name]])=1,$R$69,IF(COUNTIF($BP$65:$BP$93,Table1[[#This Row],[Full_Name]])=1,$S$69,"ERROR")))</f>
        <v>-0.15</v>
      </c>
      <c r="AZ68" s="93">
        <f>IF(COUNTIF($BP$4:$BP$35,Table1[[#This Row],[Full_Name]])=1,$T$69,IF(COUNTIF($BP$37:$BP$63,Table1[[#This Row],[Full_Name]])=1,$U$69,IF(COUNTIF($BP$65:$BP$93,Table1[[#This Row],[Full_Name]])=1,$V$69,"ERROR")))</f>
        <v>-0.3</v>
      </c>
      <c r="BA68" s="93">
        <f>IF(COUNTIF($BR$4:$BR$35,Table1[[#This Row],[Full_Name]])=1,$N$72,IF(COUNTIF($BR$37:$BR$63,Table1[[#This Row],[Full_Name]])=1,$O$72,IF(COUNTIF($BR$65:$BR$93,Table1[[#This Row],[Full_Name]])=1,$P$72,"ERROR")))</f>
        <v>-0.06</v>
      </c>
      <c r="BB68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68" s="93">
        <f>IF(COUNTIF($BQ$4:$BQ$35,Table1[[#This Row],[Full_Name]])=1,$N$76,IF(COUNTIF($BQ$37:$BQ$63,Table1[[#This Row],[Full_Name]])=1,$O$76,IF(COUNTIF($BQ$65:$BQ$93,Table1[[#This Row],[Full_Name]])=1,$P$76,"ERROR")))</f>
        <v>0</v>
      </c>
      <c r="BD68" s="93">
        <f>IF(COUNTIF($BQ$4:$BQ$35,Table1[[#This Row],[Full_Name]])=1,$N$77,IF(COUNTIF($BQ$37:$BQ$63,Table1[[#This Row],[Full_Name]])=1,$O$77,IF(COUNTIF($BQ$65:$BQ$93,Table1[[#This Row],[Full_Name]])=1,$P$77,"ERROR")))</f>
        <v>0</v>
      </c>
      <c r="BE68" s="93">
        <f>IF(COUNTIF($BQ$4:$BQ$35,Table1[[#This Row],[Full_Name]])=1,$N$78,IF(COUNTIF($BQ$37:$BQ$63,Table1[[#This Row],[Full_Name]])=1,$O$78,IF(COUNTIF($BQ$65:$BQ$93,Table1[[#This Row],[Full_Name]])=1,$P$78,"ERROR")))</f>
        <v>0.08</v>
      </c>
      <c r="BF68" s="93">
        <f>IF(COUNTIF($BQ$4:$BQ$35,Table1[[#This Row],[Full_Name]])=1,$N$79,IF(COUNTIF($BQ$37:$BQ$63,Table1[[#This Row],[Full_Name]])=1,$O$79,IF(COUNTIF($BQ$65:$BQ$93,Table1[[#This Row],[Full_Name]])=1,$P$79,"ERROR")))</f>
        <v>0.08</v>
      </c>
      <c r="BG68" s="93">
        <f>IF(COUNTIF($BQ$4:$BQ$35,Table1[[#This Row],[Full_Name]])=1,$N$80,IF(COUNTIF($BQ$37:$BQ$63,Table1[[#This Row],[Full_Name]])=1,$O$80,IF(COUNTIF($BQ$65:$BQ$93,Table1[[#This Row],[Full_Name]])=1,$P$80,"ERROR")))</f>
        <v>0.13</v>
      </c>
      <c r="BH68" s="93">
        <f>IF(COUNTIF($BQ$4:$BQ$35,Table1[[#This Row],[Full_Name]])=1,$N$81,IF(COUNTIF($BQ$37:$BQ$63,Table1[[#This Row],[Full_Name]])=1,$O$81,IF(COUNTIF($BQ$65:$BQ$93,Table1[[#This Row],[Full_Name]])=1,$P$81,"ERROR")))</f>
        <v>0.13</v>
      </c>
      <c r="BI68" s="93">
        <f>IF(COUNTIF($BQ$4:$BQ$35,Table1[[#This Row],[Full_Name]])=1,$N$82,IF(COUNTIF($BQ$37:$BQ$63,Table1[[#This Row],[Full_Name]])=1,$O$82,IF(COUNTIF($BQ$65:$BQ$93,Table1[[#This Row],[Full_Name]])=1,$P$82,"ERROR")))</f>
        <v>0.19</v>
      </c>
      <c r="BJ68" s="93">
        <f>IF(COUNTIF($BQ$4:$BQ$35,Table1[[#This Row],[Full_Name]])=1,$N$83,IF(COUNTIF($BQ$37:$BQ$63,Table1[[#This Row],[Full_Name]])=1,$O$83,IF(COUNTIF($BQ$65:$BQ$93,Table1[[#This Row],[Full_Name]])=1,$P$83,"ERROR")))</f>
        <v>0.19</v>
      </c>
      <c r="BK68" s="97">
        <f>IF(COUNTIF($BQ$4:$BQ$35,Table1[[#This Row],[Full_Name]])=1,$N$84,IF(COUNTIF($BQ$37:$BQ$63,Table1[[#This Row],[Full_Name]])=1,$O$84,IF(COUNTIF($BQ$65:$BQ$93,Table1[[#This Row],[Full_Name]])=1,$P$84,"ERROR")))</f>
        <v>0.2</v>
      </c>
      <c r="BL68" s="97">
        <f>IF(COUNTIF($BQ$4:$BQ$35,Table1[[#This Row],[Full_Name]])=1,$N$85,IF(COUNTIF($BQ$37:$BQ$63,Table1[[#This Row],[Full_Name]])=1,$O$85,IF(COUNTIF($BQ$65:$BQ$93,Table1[[#This Row],[Full_Name]])=1,$P$85,"ERROR")))</f>
        <v>0.2</v>
      </c>
      <c r="BM68" s="97">
        <f>IF(COUNTIF($BQ$4:$BQ$35,Table1[[#This Row],[Full_Name]])=1,$N$86,IF(COUNTIF($BQ$37:$BQ$63,Table1[[#This Row],[Full_Name]])=1,$O$86,IF(COUNTIF($BQ$65:$BQ$93,Table1[[#This Row],[Full_Name]])=1,$P$86,"ERROR")))</f>
        <v>0.2</v>
      </c>
      <c r="BN68" s="97">
        <f>IF(COUNTIF($BQ$4:$BQ$35,Table1[[#This Row],[Full_Name]])=1,$N$87,IF(COUNTIF($BQ$37:$BQ$63,Table1[[#This Row],[Full_Name]])=1,$O$87,IF(COUNTIF($BQ$65:$BQ$93,Table1[[#This Row],[Full_Name]])=1,$P$87,"ERROR")))</f>
        <v>0.2</v>
      </c>
      <c r="BP68" s="83" t="s">
        <v>49</v>
      </c>
      <c r="BQ68" s="1" t="s">
        <v>92</v>
      </c>
      <c r="BR68" s="84" t="s">
        <v>50</v>
      </c>
    </row>
    <row r="69" spans="1:70" ht="13.2" x14ac:dyDescent="0.3">
      <c r="A69" s="73"/>
      <c r="B69" s="73"/>
      <c r="C69" s="149"/>
      <c r="D69" s="73"/>
      <c r="E69" s="73"/>
      <c r="F69" s="73"/>
      <c r="G69" s="73"/>
      <c r="H69" s="73"/>
      <c r="I69" s="73"/>
      <c r="J69" s="73"/>
      <c r="L69" s="74" t="s">
        <v>14</v>
      </c>
      <c r="M69" s="74"/>
      <c r="N69" s="154">
        <v>0</v>
      </c>
      <c r="O69" s="154">
        <v>0</v>
      </c>
      <c r="P69" s="154">
        <v>0</v>
      </c>
      <c r="Q69" s="154">
        <v>-0.05</v>
      </c>
      <c r="R69" s="154">
        <v>-0.08</v>
      </c>
      <c r="S69" s="154">
        <v>-0.15</v>
      </c>
      <c r="T69" s="154">
        <f t="shared" ref="T69" si="7">Q69*2</f>
        <v>-0.1</v>
      </c>
      <c r="U69" s="154">
        <f t="shared" ref="U69:V69" si="8">R69*2</f>
        <v>-0.16</v>
      </c>
      <c r="V69" s="154">
        <f t="shared" si="8"/>
        <v>-0.3</v>
      </c>
      <c r="W69" s="74"/>
      <c r="X69" s="74"/>
      <c r="Y69" s="73"/>
      <c r="Z69" s="75" t="s">
        <v>46</v>
      </c>
      <c r="AA69" s="75">
        <v>5</v>
      </c>
      <c r="AB69" s="75" t="str">
        <f>_xlfn.TEXTJOIN(,TRUE,Table1[[#This Row],[Nombre]],Table1[[#This Row],[Ruedas]])</f>
        <v>CrossSui5</v>
      </c>
      <c r="AC69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69" s="75" t="str" cm="1">
        <f t="array" ref="AD69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C</v>
      </c>
      <c r="AE69" s="75" cm="1">
        <f t="array" ref="AE69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29</v>
      </c>
      <c r="AF69" s="75" cm="1">
        <f t="array" ref="AF69">ROUND(INDEX($J$2:$J$41,SUMPRODUCT(($B$2:$E$41=Table1[[#This Row],[Full_Name]])*((ROW($J$2:$J$41)-1)))),2)</f>
        <v>143.18</v>
      </c>
      <c r="AG69" s="92">
        <f>IF(COUNTIF($BQ$4:$BQ$35,Table1[[#This Row],[Full_Name]])=1,$N$74,IF(COUNTIF($BQ$37:$BQ$63,Table1[[#This Row],[Full_Name]])=1,$O$74,IF(COUNTIF($BQ$65:$BQ$93,Table1[[#This Row],[Full_Name]])=1,$P$74,"ERROR")))</f>
        <v>-0.3</v>
      </c>
      <c r="AH69" s="93">
        <f>IF(COUNTIF($BQ$4:$BQ$35,Table1[[#This Row],[Full_Name]])=1,$N$75,IF(COUNTIF($BQ$37:$BQ$63,Table1[[#This Row],[Full_Name]])=1,$O$75,IF(COUNTIF($BQ$65:$BQ$93,Table1[[#This Row],[Full_Name]])=1,$P$75,"ERROR")))</f>
        <v>-0.15</v>
      </c>
      <c r="AI69" s="93">
        <f>IF(COUNTIF($BQ$4:$BQ$35,Table1[[#This Row],[Full_Name]])=1,$N$91,IF(COUNTIF($BQ$37:$BQ$63,Table1[[#This Row],[Full_Name]])=1,$O$91,IF(COUNTIF($BQ$65:$BQ$93,Table1[[#This Row],[Full_Name]])=1,$P$91,"ERROR")))</f>
        <v>-0.22499999999999998</v>
      </c>
      <c r="AJ69" s="93">
        <f>IF(COUNTIF($BQ$4:$BQ$35,Table1[[#This Row],[Full_Name]])=1,$N$92,IF(COUNTIF($BQ$37:$BQ$63,Table1[[#This Row],[Full_Name]])=1,$O$92,IF(COUNTIF($BQ$65:$BQ$93,Table1[[#This Row],[Full_Name]])=1,$P$92,"ERROR")))</f>
        <v>0</v>
      </c>
      <c r="AK69" s="93">
        <f>IF(COUNTIF($BQ$4:$BQ$35,Table1[[#This Row],[Full_Name]])=1,$N$93,IF(COUNTIF($BQ$37:$BQ$63,Table1[[#This Row],[Full_Name]])=1,$O$93,IF(COUNTIF($BQ$65:$BQ$93,Table1[[#This Row],[Full_Name]])=1,$P$93,"ERROR")))</f>
        <v>2.7500000000000004E-2</v>
      </c>
      <c r="AL69" s="93">
        <f>IF(COUNTIF($BQ$4:$BQ$35,Table1[[#This Row],[Full_Name]])=1,$N$94,IF(COUNTIF($BQ$37:$BQ$63,Table1[[#This Row],[Full_Name]])=1,$O$94,IF(COUNTIF($BQ$65:$BQ$93,Table1[[#This Row],[Full_Name]])=1,$P$94,"ERROR")))</f>
        <v>5.5000000000000007E-2</v>
      </c>
      <c r="AM69" s="93">
        <f>IF(COUNTIF($BQ$4:$BQ$35,Table1[[#This Row],[Full_Name]])=1,$N$95,IF(COUNTIF($BQ$37:$BQ$63,Table1[[#This Row],[Full_Name]])=1,$O$95,IF(COUNTIF($BQ$65:$BQ$93,Table1[[#This Row],[Full_Name]])=1,$P$95,"ERROR")))</f>
        <v>5.5000000000000007E-2</v>
      </c>
      <c r="AN69" s="93">
        <f>IF(COUNTIF($BQ$4:$BQ$35,Table1[[#This Row],[Full_Name]])=1,$N$96,IF(COUNTIF($BQ$37:$BQ$63,Table1[[#This Row],[Full_Name]])=1,$O$96,IF(COUNTIF($BQ$65:$BQ$93,Table1[[#This Row],[Full_Name]])=1,$P$96,"ERROR")))</f>
        <v>0.09</v>
      </c>
      <c r="AO69" s="93">
        <f>IF(COUNTIF($BQ$4:$BQ$35,Table1[[#This Row],[Full_Name]])=1,$N$97,IF(COUNTIF($BQ$37:$BQ$63,Table1[[#This Row],[Full_Name]])=1,$O$97,IF(COUNTIF($BQ$65:$BQ$93,Table1[[#This Row],[Full_Name]])=1,$P$97,"ERROR")))</f>
        <v>0.09</v>
      </c>
      <c r="AP69" s="93">
        <f>IF(COUNTIF($BQ$4:$BQ$35,Table1[[#This Row],[Full_Name]])=1,$N$98,IF(COUNTIF($BQ$37:$BQ$63,Table1[[#This Row],[Full_Name]])=1,$O$98,IF(COUNTIF($BQ$65:$BQ$93,Table1[[#This Row],[Full_Name]])=1,$P$98,"ERROR")))</f>
        <v>9.9999999999999992E-2</v>
      </c>
      <c r="AQ69" s="93">
        <f>IF(COUNTIF($BQ$4:$BQ$35,Table1[[#This Row],[Full_Name]])=1,$N$99,IF(COUNTIF($BQ$37:$BQ$63,Table1[[#This Row],[Full_Name]])=1,$O$99,IF(COUNTIF($BQ$65:$BQ$93,Table1[[#This Row],[Full_Name]])=1,$P$99,"ERROR")))</f>
        <v>9.9999999999999992E-2</v>
      </c>
      <c r="AR69" s="93">
        <f>IF(COUNTIF($BQ$4:$BQ$35,Table1[[#This Row],[Full_Name]])=1,$N$100,IF(COUNTIF($BQ$37:$BQ$63,Table1[[#This Row],[Full_Name]])=1,$O$100,IF(COUNTIF($BQ$65:$BQ$93,Table1[[#This Row],[Full_Name]])=1,$P$100,"ERROR")))</f>
        <v>9.9999999999999992E-2</v>
      </c>
      <c r="AS69" s="93">
        <f>IF(COUNTIF($BQ$4:$BQ$35,Table1[[#This Row],[Full_Name]])=1,$N$101,IF(COUNTIF($BQ$37:$BQ$63,Table1[[#This Row],[Full_Name]])=1,$O$101,IF(COUNTIF($BQ$65:$BQ$93,Table1[[#This Row],[Full_Name]])=1,$P$101,"ERROR")))</f>
        <v>9.9999999999999992E-2</v>
      </c>
      <c r="AT69" s="93">
        <f>IF(COUNTIF($BQ$4:$BQ$35,Table1[[#This Row],[Full_Name]])=1,$N$102,IF(COUNTIF($BQ$37:$BQ$63,Table1[[#This Row],[Full_Name]])=1,$O$102,IF(COUNTIF($BQ$65:$BQ$93,Table1[[#This Row],[Full_Name]])=1,$P$102,"ERROR")))</f>
        <v>9.9999999999999992E-2</v>
      </c>
      <c r="AU69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69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69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69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69" s="93">
        <f>IF(COUNTIF($BP$4:$BP$35,Table1[[#This Row],[Full_Name]])=1,$Q$69,IF(COUNTIF($BP$37:$BP$63,Table1[[#This Row],[Full_Name]])=1,$R$69,IF(COUNTIF($BP$65:$BP$93,Table1[[#This Row],[Full_Name]])=1,$S$69,"ERROR")))</f>
        <v>-0.15</v>
      </c>
      <c r="AZ69" s="93">
        <f>IF(COUNTIF($BP$4:$BP$35,Table1[[#This Row],[Full_Name]])=1,$T$69,IF(COUNTIF($BP$37:$BP$63,Table1[[#This Row],[Full_Name]])=1,$U$69,IF(COUNTIF($BP$65:$BP$93,Table1[[#This Row],[Full_Name]])=1,$V$69,"ERROR")))</f>
        <v>-0.3</v>
      </c>
      <c r="BA69" s="93">
        <f>IF(COUNTIF($BR$4:$BR$35,Table1[[#This Row],[Full_Name]])=1,$N$72,IF(COUNTIF($BR$37:$BR$63,Table1[[#This Row],[Full_Name]])=1,$O$72,IF(COUNTIF($BR$65:$BR$93,Table1[[#This Row],[Full_Name]])=1,$P$72,"ERROR")))</f>
        <v>-0.12</v>
      </c>
      <c r="BB69" s="93">
        <f>IF(COUNTIF($BR$4:$BR$35,Table1[[#This Row],[Full_Name]])=1,$T$72,IF(COUNTIF($BR$37:$BR$63,Table1[[#This Row],[Full_Name]])=1,$U$72,IF(COUNTIF($BR$65:$BR$93,Table1[[#This Row],[Full_Name]])=1,$V$72,"ERROR")))</f>
        <v>0.1</v>
      </c>
      <c r="BC69" s="93">
        <f>IF(COUNTIF($BQ$4:$BQ$35,Table1[[#This Row],[Full_Name]])=1,$N$76,IF(COUNTIF($BQ$37:$BQ$63,Table1[[#This Row],[Full_Name]])=1,$O$76,IF(COUNTIF($BQ$65:$BQ$93,Table1[[#This Row],[Full_Name]])=1,$P$76,"ERROR")))</f>
        <v>0</v>
      </c>
      <c r="BD69" s="93">
        <f>IF(COUNTIF($BQ$4:$BQ$35,Table1[[#This Row],[Full_Name]])=1,$N$77,IF(COUNTIF($BQ$37:$BQ$63,Table1[[#This Row],[Full_Name]])=1,$O$77,IF(COUNTIF($BQ$65:$BQ$93,Table1[[#This Row],[Full_Name]])=1,$P$77,"ERROR")))</f>
        <v>0</v>
      </c>
      <c r="BE69" s="93">
        <f>IF(COUNTIF($BQ$4:$BQ$35,Table1[[#This Row],[Full_Name]])=1,$N$78,IF(COUNTIF($BQ$37:$BQ$63,Table1[[#This Row],[Full_Name]])=1,$O$78,IF(COUNTIF($BQ$65:$BQ$93,Table1[[#This Row],[Full_Name]])=1,$P$78,"ERROR")))</f>
        <v>0.04</v>
      </c>
      <c r="BF69" s="93">
        <f>IF(COUNTIF($BQ$4:$BQ$35,Table1[[#This Row],[Full_Name]])=1,$N$79,IF(COUNTIF($BQ$37:$BQ$63,Table1[[#This Row],[Full_Name]])=1,$O$79,IF(COUNTIF($BQ$65:$BQ$93,Table1[[#This Row],[Full_Name]])=1,$P$79,"ERROR")))</f>
        <v>0.04</v>
      </c>
      <c r="BG69" s="93">
        <f>IF(COUNTIF($BQ$4:$BQ$35,Table1[[#This Row],[Full_Name]])=1,$N$80,IF(COUNTIF($BQ$37:$BQ$63,Table1[[#This Row],[Full_Name]])=1,$O$80,IF(COUNTIF($BQ$65:$BQ$93,Table1[[#This Row],[Full_Name]])=1,$P$80,"ERROR")))</f>
        <v>7.0000000000000007E-2</v>
      </c>
      <c r="BH69" s="93">
        <f>IF(COUNTIF($BQ$4:$BQ$35,Table1[[#This Row],[Full_Name]])=1,$N$81,IF(COUNTIF($BQ$37:$BQ$63,Table1[[#This Row],[Full_Name]])=1,$O$81,IF(COUNTIF($BQ$65:$BQ$93,Table1[[#This Row],[Full_Name]])=1,$P$81,"ERROR")))</f>
        <v>7.0000000000000007E-2</v>
      </c>
      <c r="BI69" s="93">
        <f>IF(COUNTIF($BQ$4:$BQ$35,Table1[[#This Row],[Full_Name]])=1,$N$82,IF(COUNTIF($BQ$37:$BQ$63,Table1[[#This Row],[Full_Name]])=1,$O$82,IF(COUNTIF($BQ$65:$BQ$93,Table1[[#This Row],[Full_Name]])=1,$P$82,"ERROR")))</f>
        <v>0.11</v>
      </c>
      <c r="BJ69" s="93">
        <f>IF(COUNTIF($BQ$4:$BQ$35,Table1[[#This Row],[Full_Name]])=1,$N$83,IF(COUNTIF($BQ$37:$BQ$63,Table1[[#This Row],[Full_Name]])=1,$O$83,IF(COUNTIF($BQ$65:$BQ$93,Table1[[#This Row],[Full_Name]])=1,$P$83,"ERROR")))</f>
        <v>0.11</v>
      </c>
      <c r="BK69" s="97">
        <f>IF(COUNTIF($BQ$4:$BQ$35,Table1[[#This Row],[Full_Name]])=1,$N$84,IF(COUNTIF($BQ$37:$BQ$63,Table1[[#This Row],[Full_Name]])=1,$O$84,IF(COUNTIF($BQ$65:$BQ$93,Table1[[#This Row],[Full_Name]])=1,$P$84,"ERROR")))</f>
        <v>0.12</v>
      </c>
      <c r="BL69" s="97">
        <f>IF(COUNTIF($BQ$4:$BQ$35,Table1[[#This Row],[Full_Name]])=1,$N$85,IF(COUNTIF($BQ$37:$BQ$63,Table1[[#This Row],[Full_Name]])=1,$O$85,IF(COUNTIF($BQ$65:$BQ$93,Table1[[#This Row],[Full_Name]])=1,$P$85,"ERROR")))</f>
        <v>0.12</v>
      </c>
      <c r="BM69" s="97">
        <f>IF(COUNTIF($BQ$4:$BQ$35,Table1[[#This Row],[Full_Name]])=1,$N$86,IF(COUNTIF($BQ$37:$BQ$63,Table1[[#This Row],[Full_Name]])=1,$O$86,IF(COUNTIF($BQ$65:$BQ$93,Table1[[#This Row],[Full_Name]])=1,$P$86,"ERROR")))</f>
        <v>0.12</v>
      </c>
      <c r="BN69" s="97">
        <f>IF(COUNTIF($BQ$4:$BQ$35,Table1[[#This Row],[Full_Name]])=1,$N$87,IF(COUNTIF($BQ$37:$BQ$63,Table1[[#This Row],[Full_Name]])=1,$O$87,IF(COUNTIF($BQ$65:$BQ$93,Table1[[#This Row],[Full_Name]])=1,$P$87,"ERROR")))</f>
        <v>0.12</v>
      </c>
      <c r="BP69" s="91" t="s">
        <v>64</v>
      </c>
      <c r="BQ69" s="75" t="s">
        <v>93</v>
      </c>
      <c r="BR69" s="84" t="s">
        <v>65</v>
      </c>
    </row>
    <row r="70" spans="1:70" ht="13.2" x14ac:dyDescent="0.3">
      <c r="A70" s="73"/>
      <c r="B70" s="73"/>
      <c r="C70" s="149"/>
      <c r="D70" s="73"/>
      <c r="E70" s="73"/>
      <c r="F70" s="73"/>
      <c r="G70" s="73"/>
      <c r="H70" s="73"/>
      <c r="I70" s="73"/>
      <c r="J70" s="73"/>
      <c r="L70" s="277" t="s">
        <v>181</v>
      </c>
      <c r="M70" s="151"/>
      <c r="N70" s="152" t="s">
        <v>9</v>
      </c>
      <c r="O70" s="152" t="s">
        <v>10</v>
      </c>
      <c r="P70" s="152" t="s">
        <v>11</v>
      </c>
      <c r="Q70" s="152" t="s">
        <v>9</v>
      </c>
      <c r="R70" s="152" t="s">
        <v>10</v>
      </c>
      <c r="S70" s="152" t="s">
        <v>11</v>
      </c>
      <c r="T70" s="152" t="s">
        <v>9</v>
      </c>
      <c r="U70" s="152" t="s">
        <v>10</v>
      </c>
      <c r="V70" s="152" t="s">
        <v>11</v>
      </c>
      <c r="W70" s="74"/>
      <c r="X70" s="74"/>
      <c r="Y70" s="73"/>
      <c r="Z70" s="75" t="s">
        <v>46</v>
      </c>
      <c r="AA70" s="75">
        <v>2</v>
      </c>
      <c r="AB70" s="75" t="str">
        <f>_xlfn.TEXTJOIN(,TRUE,Table1[[#This Row],[Nombre]],Table1[[#This Row],[Ruedas]])</f>
        <v>CrossSui2</v>
      </c>
      <c r="AC70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1</v>
      </c>
      <c r="AD70" s="75" t="str" cm="1">
        <f t="array" ref="AD70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B</v>
      </c>
      <c r="AE70" s="75" cm="1">
        <f t="array" ref="AE70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31</v>
      </c>
      <c r="AF70" s="75" cm="1">
        <f t="array" ref="AF70">ROUND(INDEX($J$2:$J$41,SUMPRODUCT(($B$2:$E$41=Table1[[#This Row],[Full_Name]])*((ROW($J$2:$J$41)-1)))),2)</f>
        <v>192.68</v>
      </c>
      <c r="AG70" s="92">
        <f>IF(COUNTIF($BQ$4:$BQ$35,Table1[[#This Row],[Full_Name]])=1,$N$74,IF(COUNTIF($BQ$37:$BQ$63,Table1[[#This Row],[Full_Name]])=1,$O$74,IF(COUNTIF($BQ$65:$BQ$93,Table1[[#This Row],[Full_Name]])=1,$P$74,"ERROR")))</f>
        <v>-0.4</v>
      </c>
      <c r="AH70" s="93">
        <f>IF(COUNTIF($BQ$4:$BQ$35,Table1[[#This Row],[Full_Name]])=1,$N$75,IF(COUNTIF($BQ$37:$BQ$63,Table1[[#This Row],[Full_Name]])=1,$O$75,IF(COUNTIF($BQ$65:$BQ$93,Table1[[#This Row],[Full_Name]])=1,$P$75,"ERROR")))</f>
        <v>-0.2</v>
      </c>
      <c r="AI70" s="93">
        <f>IF(COUNTIF($BQ$4:$BQ$35,Table1[[#This Row],[Full_Name]])=1,$N$91,IF(COUNTIF($BQ$37:$BQ$63,Table1[[#This Row],[Full_Name]])=1,$O$91,IF(COUNTIF($BQ$65:$BQ$93,Table1[[#This Row],[Full_Name]])=1,$P$91,"ERROR")))</f>
        <v>-0.30000000000000004</v>
      </c>
      <c r="AJ70" s="93">
        <f>IF(COUNTIF($BQ$4:$BQ$35,Table1[[#This Row],[Full_Name]])=1,$N$92,IF(COUNTIF($BQ$37:$BQ$63,Table1[[#This Row],[Full_Name]])=1,$O$92,IF(COUNTIF($BQ$65:$BQ$93,Table1[[#This Row],[Full_Name]])=1,$P$92,"ERROR")))</f>
        <v>0</v>
      </c>
      <c r="AK70" s="93">
        <f>IF(COUNTIF($BQ$4:$BQ$35,Table1[[#This Row],[Full_Name]])=1,$N$93,IF(COUNTIF($BQ$37:$BQ$63,Table1[[#This Row],[Full_Name]])=1,$O$93,IF(COUNTIF($BQ$65:$BQ$93,Table1[[#This Row],[Full_Name]])=1,$P$93,"ERROR")))</f>
        <v>0.04</v>
      </c>
      <c r="AL70" s="93">
        <f>IF(COUNTIF($BQ$4:$BQ$35,Table1[[#This Row],[Full_Name]])=1,$N$94,IF(COUNTIF($BQ$37:$BQ$63,Table1[[#This Row],[Full_Name]])=1,$O$94,IF(COUNTIF($BQ$65:$BQ$93,Table1[[#This Row],[Full_Name]])=1,$P$94,"ERROR")))</f>
        <v>0.08</v>
      </c>
      <c r="AM70" s="93">
        <f>IF(COUNTIF($BQ$4:$BQ$35,Table1[[#This Row],[Full_Name]])=1,$N$95,IF(COUNTIF($BQ$37:$BQ$63,Table1[[#This Row],[Full_Name]])=1,$O$95,IF(COUNTIF($BQ$65:$BQ$93,Table1[[#This Row],[Full_Name]])=1,$P$95,"ERROR")))</f>
        <v>0.08</v>
      </c>
      <c r="AN70" s="93">
        <f>IF(COUNTIF($BQ$4:$BQ$35,Table1[[#This Row],[Full_Name]])=1,$N$96,IF(COUNTIF($BQ$37:$BQ$63,Table1[[#This Row],[Full_Name]])=1,$O$96,IF(COUNTIF($BQ$65:$BQ$93,Table1[[#This Row],[Full_Name]])=1,$P$96,"ERROR")))</f>
        <v>0.125</v>
      </c>
      <c r="AO70" s="93">
        <f>IF(COUNTIF($BQ$4:$BQ$35,Table1[[#This Row],[Full_Name]])=1,$N$97,IF(COUNTIF($BQ$37:$BQ$63,Table1[[#This Row],[Full_Name]])=1,$O$97,IF(COUNTIF($BQ$65:$BQ$93,Table1[[#This Row],[Full_Name]])=1,$P$97,"ERROR")))</f>
        <v>0.125</v>
      </c>
      <c r="AP70" s="93">
        <f>IF(COUNTIF($BQ$4:$BQ$35,Table1[[#This Row],[Full_Name]])=1,$N$98,IF(COUNTIF($BQ$37:$BQ$63,Table1[[#This Row],[Full_Name]])=1,$O$98,IF(COUNTIF($BQ$65:$BQ$93,Table1[[#This Row],[Full_Name]])=1,$P$98,"ERROR")))</f>
        <v>0.13500000000000001</v>
      </c>
      <c r="AQ70" s="93">
        <f>IF(COUNTIF($BQ$4:$BQ$35,Table1[[#This Row],[Full_Name]])=1,$N$99,IF(COUNTIF($BQ$37:$BQ$63,Table1[[#This Row],[Full_Name]])=1,$O$99,IF(COUNTIF($BQ$65:$BQ$93,Table1[[#This Row],[Full_Name]])=1,$P$99,"ERROR")))</f>
        <v>0.13500000000000001</v>
      </c>
      <c r="AR70" s="93">
        <f>IF(COUNTIF($BQ$4:$BQ$35,Table1[[#This Row],[Full_Name]])=1,$N$100,IF(COUNTIF($BQ$37:$BQ$63,Table1[[#This Row],[Full_Name]])=1,$O$100,IF(COUNTIF($BQ$65:$BQ$93,Table1[[#This Row],[Full_Name]])=1,$P$100,"ERROR")))</f>
        <v>0.13500000000000001</v>
      </c>
      <c r="AS70" s="93">
        <f>IF(COUNTIF($BQ$4:$BQ$35,Table1[[#This Row],[Full_Name]])=1,$N$101,IF(COUNTIF($BQ$37:$BQ$63,Table1[[#This Row],[Full_Name]])=1,$O$101,IF(COUNTIF($BQ$65:$BQ$93,Table1[[#This Row],[Full_Name]])=1,$P$101,"ERROR")))</f>
        <v>0.13500000000000001</v>
      </c>
      <c r="AT70" s="93">
        <f>IF(COUNTIF($BQ$4:$BQ$35,Table1[[#This Row],[Full_Name]])=1,$N$102,IF(COUNTIF($BQ$37:$BQ$63,Table1[[#This Row],[Full_Name]])=1,$O$102,IF(COUNTIF($BQ$65:$BQ$93,Table1[[#This Row],[Full_Name]])=1,$P$102,"ERROR")))</f>
        <v>0.13500000000000001</v>
      </c>
      <c r="AU70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70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70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70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70" s="93">
        <f>IF(COUNTIF($BP$4:$BP$35,Table1[[#This Row],[Full_Name]])=1,$Q$69,IF(COUNTIF($BP$37:$BP$63,Table1[[#This Row],[Full_Name]])=1,$R$69,IF(COUNTIF($BP$65:$BP$93,Table1[[#This Row],[Full_Name]])=1,$S$69,"ERROR")))</f>
        <v>-0.15</v>
      </c>
      <c r="AZ70" s="93">
        <f>IF(COUNTIF($BP$4:$BP$35,Table1[[#This Row],[Full_Name]])=1,$T$69,IF(COUNTIF($BP$37:$BP$63,Table1[[#This Row],[Full_Name]])=1,$U$69,IF(COUNTIF($BP$65:$BP$93,Table1[[#This Row],[Full_Name]])=1,$V$69,"ERROR")))</f>
        <v>-0.3</v>
      </c>
      <c r="BA70" s="93">
        <f>IF(COUNTIF($BR$4:$BR$35,Table1[[#This Row],[Full_Name]])=1,$N$72,IF(COUNTIF($BR$37:$BR$63,Table1[[#This Row],[Full_Name]])=1,$O$72,IF(COUNTIF($BR$65:$BR$93,Table1[[#This Row],[Full_Name]])=1,$P$72,"ERROR")))</f>
        <v>-0.12</v>
      </c>
      <c r="BB70" s="93">
        <f>IF(COUNTIF($BR$4:$BR$35,Table1[[#This Row],[Full_Name]])=1,$T$72,IF(COUNTIF($BR$37:$BR$63,Table1[[#This Row],[Full_Name]])=1,$U$72,IF(COUNTIF($BR$65:$BR$93,Table1[[#This Row],[Full_Name]])=1,$V$72,"ERROR")))</f>
        <v>0.1</v>
      </c>
      <c r="BC70" s="93">
        <f>IF(COUNTIF($BQ$4:$BQ$35,Table1[[#This Row],[Full_Name]])=1,$N$76,IF(COUNTIF($BQ$37:$BQ$63,Table1[[#This Row],[Full_Name]])=1,$O$76,IF(COUNTIF($BQ$65:$BQ$93,Table1[[#This Row],[Full_Name]])=1,$P$76,"ERROR")))</f>
        <v>0</v>
      </c>
      <c r="BD70" s="93">
        <f>IF(COUNTIF($BQ$4:$BQ$35,Table1[[#This Row],[Full_Name]])=1,$N$77,IF(COUNTIF($BQ$37:$BQ$63,Table1[[#This Row],[Full_Name]])=1,$O$77,IF(COUNTIF($BQ$65:$BQ$93,Table1[[#This Row],[Full_Name]])=1,$P$77,"ERROR")))</f>
        <v>0</v>
      </c>
      <c r="BE70" s="93">
        <f>IF(COUNTIF($BQ$4:$BQ$35,Table1[[#This Row],[Full_Name]])=1,$N$78,IF(COUNTIF($BQ$37:$BQ$63,Table1[[#This Row],[Full_Name]])=1,$O$78,IF(COUNTIF($BQ$65:$BQ$93,Table1[[#This Row],[Full_Name]])=1,$P$78,"ERROR")))</f>
        <v>0.06</v>
      </c>
      <c r="BF70" s="93">
        <f>IF(COUNTIF($BQ$4:$BQ$35,Table1[[#This Row],[Full_Name]])=1,$N$79,IF(COUNTIF($BQ$37:$BQ$63,Table1[[#This Row],[Full_Name]])=1,$O$79,IF(COUNTIF($BQ$65:$BQ$93,Table1[[#This Row],[Full_Name]])=1,$P$79,"ERROR")))</f>
        <v>0.06</v>
      </c>
      <c r="BG70" s="93">
        <f>IF(COUNTIF($BQ$4:$BQ$35,Table1[[#This Row],[Full_Name]])=1,$N$80,IF(COUNTIF($BQ$37:$BQ$63,Table1[[#This Row],[Full_Name]])=1,$O$80,IF(COUNTIF($BQ$65:$BQ$93,Table1[[#This Row],[Full_Name]])=1,$P$80,"ERROR")))</f>
        <v>0.1</v>
      </c>
      <c r="BH70" s="93">
        <f>IF(COUNTIF($BQ$4:$BQ$35,Table1[[#This Row],[Full_Name]])=1,$N$81,IF(COUNTIF($BQ$37:$BQ$63,Table1[[#This Row],[Full_Name]])=1,$O$81,IF(COUNTIF($BQ$65:$BQ$93,Table1[[#This Row],[Full_Name]])=1,$P$81,"ERROR")))</f>
        <v>0.1</v>
      </c>
      <c r="BI70" s="93">
        <f>IF(COUNTIF($BQ$4:$BQ$35,Table1[[#This Row],[Full_Name]])=1,$N$82,IF(COUNTIF($BQ$37:$BQ$63,Table1[[#This Row],[Full_Name]])=1,$O$82,IF(COUNTIF($BQ$65:$BQ$93,Table1[[#This Row],[Full_Name]])=1,$P$82,"ERROR")))</f>
        <v>0.15</v>
      </c>
      <c r="BJ70" s="93">
        <f>IF(COUNTIF($BQ$4:$BQ$35,Table1[[#This Row],[Full_Name]])=1,$N$83,IF(COUNTIF($BQ$37:$BQ$63,Table1[[#This Row],[Full_Name]])=1,$O$83,IF(COUNTIF($BQ$65:$BQ$93,Table1[[#This Row],[Full_Name]])=1,$P$83,"ERROR")))</f>
        <v>0.15</v>
      </c>
      <c r="BK70" s="97">
        <f>IF(COUNTIF($BQ$4:$BQ$35,Table1[[#This Row],[Full_Name]])=1,$N$84,IF(COUNTIF($BQ$37:$BQ$63,Table1[[#This Row],[Full_Name]])=1,$O$84,IF(COUNTIF($BQ$65:$BQ$93,Table1[[#This Row],[Full_Name]])=1,$P$84,"ERROR")))</f>
        <v>0.16</v>
      </c>
      <c r="BL70" s="97">
        <f>IF(COUNTIF($BQ$4:$BQ$35,Table1[[#This Row],[Full_Name]])=1,$N$85,IF(COUNTIF($BQ$37:$BQ$63,Table1[[#This Row],[Full_Name]])=1,$O$85,IF(COUNTIF($BQ$65:$BQ$93,Table1[[#This Row],[Full_Name]])=1,$P$85,"ERROR")))</f>
        <v>0.16</v>
      </c>
      <c r="BM70" s="97">
        <f>IF(COUNTIF($BQ$4:$BQ$35,Table1[[#This Row],[Full_Name]])=1,$N$86,IF(COUNTIF($BQ$37:$BQ$63,Table1[[#This Row],[Full_Name]])=1,$O$86,IF(COUNTIF($BQ$65:$BQ$93,Table1[[#This Row],[Full_Name]])=1,$P$86,"ERROR")))</f>
        <v>0.16</v>
      </c>
      <c r="BN70" s="97">
        <f>IF(COUNTIF($BQ$4:$BQ$35,Table1[[#This Row],[Full_Name]])=1,$N$87,IF(COUNTIF($BQ$37:$BQ$63,Table1[[#This Row],[Full_Name]])=1,$O$87,IF(COUNTIF($BQ$65:$BQ$93,Table1[[#This Row],[Full_Name]])=1,$P$87,"ERROR")))</f>
        <v>0.16</v>
      </c>
      <c r="BP70" s="91" t="s">
        <v>68</v>
      </c>
      <c r="BQ70" s="75" t="s">
        <v>62</v>
      </c>
      <c r="BR70" s="84" t="s">
        <v>81</v>
      </c>
    </row>
    <row r="71" spans="1:70" ht="13.2" x14ac:dyDescent="0.3">
      <c r="A71" s="73"/>
      <c r="B71" s="73"/>
      <c r="C71" s="149"/>
      <c r="D71" s="73"/>
      <c r="E71" s="73"/>
      <c r="F71" s="73"/>
      <c r="G71" s="73"/>
      <c r="H71" s="73"/>
      <c r="I71" s="73"/>
      <c r="J71" s="73"/>
      <c r="L71" s="277"/>
      <c r="M71" s="151"/>
      <c r="N71" s="256" t="s">
        <v>186</v>
      </c>
      <c r="O71" s="256"/>
      <c r="P71" s="256"/>
      <c r="Q71" s="256" t="s">
        <v>334</v>
      </c>
      <c r="R71" s="256"/>
      <c r="S71" s="256"/>
      <c r="T71" s="256" t="s">
        <v>335</v>
      </c>
      <c r="U71" s="256"/>
      <c r="V71" s="256"/>
      <c r="W71" s="74"/>
      <c r="X71" s="74"/>
      <c r="Y71" s="73"/>
      <c r="Z71" s="75" t="s">
        <v>47</v>
      </c>
      <c r="AA71" s="75">
        <v>8</v>
      </c>
      <c r="AB71" s="75" t="str">
        <f>_xlfn.TEXTJOIN(,TRUE,Table1[[#This Row],[Nombre]],Table1[[#This Row],[Ruedas]])</f>
        <v>Antiaguila8</v>
      </c>
      <c r="AC71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4</v>
      </c>
      <c r="AD71" s="75" t="str" cm="1">
        <f t="array" ref="AD71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B</v>
      </c>
      <c r="AE71" s="75" cm="1">
        <f t="array" ref="AE71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35</v>
      </c>
      <c r="AF71" s="75" cm="1">
        <f t="array" ref="AF71">ROUND(INDEX($J$2:$J$41,SUMPRODUCT(($B$2:$E$41=Table1[[#This Row],[Full_Name]])*((ROW($J$2:$J$41)-1)))),2)</f>
        <v>210.82</v>
      </c>
      <c r="AG71" s="92">
        <f>IF(COUNTIF($BQ$4:$BQ$35,Table1[[#This Row],[Full_Name]])=1,$N$74,IF(COUNTIF($BQ$37:$BQ$63,Table1[[#This Row],[Full_Name]])=1,$O$74,IF(COUNTIF($BQ$65:$BQ$93,Table1[[#This Row],[Full_Name]])=1,$P$74,"ERROR")))</f>
        <v>-0.5</v>
      </c>
      <c r="AH71" s="93">
        <f>IF(COUNTIF($BQ$4:$BQ$35,Table1[[#This Row],[Full_Name]])=1,$N$75,IF(COUNTIF($BQ$37:$BQ$63,Table1[[#This Row],[Full_Name]])=1,$O$75,IF(COUNTIF($BQ$65:$BQ$93,Table1[[#This Row],[Full_Name]])=1,$P$75,"ERROR")))</f>
        <v>-0.25</v>
      </c>
      <c r="AI71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71" s="93">
        <f>IF(COUNTIF($BQ$4:$BQ$35,Table1[[#This Row],[Full_Name]])=1,$N$92,IF(COUNTIF($BQ$37:$BQ$63,Table1[[#This Row],[Full_Name]])=1,$O$92,IF(COUNTIF($BQ$65:$BQ$93,Table1[[#This Row],[Full_Name]])=1,$P$92,"ERROR")))</f>
        <v>0</v>
      </c>
      <c r="AK71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71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71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71" s="93">
        <f>IF(COUNTIF($BQ$4:$BQ$35,Table1[[#This Row],[Full_Name]])=1,$N$96,IF(COUNTIF($BQ$37:$BQ$63,Table1[[#This Row],[Full_Name]])=1,$O$96,IF(COUNTIF($BQ$65:$BQ$93,Table1[[#This Row],[Full_Name]])=1,$P$96,"ERROR")))</f>
        <v>0.16</v>
      </c>
      <c r="AO71" s="93">
        <f>IF(COUNTIF($BQ$4:$BQ$35,Table1[[#This Row],[Full_Name]])=1,$N$97,IF(COUNTIF($BQ$37:$BQ$63,Table1[[#This Row],[Full_Name]])=1,$O$97,IF(COUNTIF($BQ$65:$BQ$93,Table1[[#This Row],[Full_Name]])=1,$P$97,"ERROR")))</f>
        <v>0.16</v>
      </c>
      <c r="AP71" s="93">
        <f>IF(COUNTIF($BQ$4:$BQ$35,Table1[[#This Row],[Full_Name]])=1,$N$98,IF(COUNTIF($BQ$37:$BQ$63,Table1[[#This Row],[Full_Name]])=1,$O$98,IF(COUNTIF($BQ$65:$BQ$93,Table1[[#This Row],[Full_Name]])=1,$P$98,"ERROR")))</f>
        <v>0.17</v>
      </c>
      <c r="AQ71" s="93">
        <f>IF(COUNTIF($BQ$4:$BQ$35,Table1[[#This Row],[Full_Name]])=1,$N$99,IF(COUNTIF($BQ$37:$BQ$63,Table1[[#This Row],[Full_Name]])=1,$O$99,IF(COUNTIF($BQ$65:$BQ$93,Table1[[#This Row],[Full_Name]])=1,$P$99,"ERROR")))</f>
        <v>0.17</v>
      </c>
      <c r="AR71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71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71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71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71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71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71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71" s="93">
        <f>IF(COUNTIF($BP$4:$BP$35,Table1[[#This Row],[Full_Name]])=1,$Q$69,IF(COUNTIF($BP$37:$BP$63,Table1[[#This Row],[Full_Name]])=1,$R$69,IF(COUNTIF($BP$65:$BP$93,Table1[[#This Row],[Full_Name]])=1,$S$69,"ERROR")))</f>
        <v>-0.08</v>
      </c>
      <c r="AZ71" s="93">
        <f>IF(COUNTIF($BP$4:$BP$35,Table1[[#This Row],[Full_Name]])=1,$T$69,IF(COUNTIF($BP$37:$BP$63,Table1[[#This Row],[Full_Name]])=1,$U$69,IF(COUNTIF($BP$65:$BP$93,Table1[[#This Row],[Full_Name]])=1,$V$69,"ERROR")))</f>
        <v>-0.16</v>
      </c>
      <c r="BA71" s="93">
        <f>IF(COUNTIF($BR$4:$BR$35,Table1[[#This Row],[Full_Name]])=1,$N$72,IF(COUNTIF($BR$37:$BR$63,Table1[[#This Row],[Full_Name]])=1,$O$72,IF(COUNTIF($BR$65:$BR$93,Table1[[#This Row],[Full_Name]])=1,$P$72,"ERROR")))</f>
        <v>-0.06</v>
      </c>
      <c r="BB71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71" s="93">
        <f>IF(COUNTIF($BQ$4:$BQ$35,Table1[[#This Row],[Full_Name]])=1,$N$76,IF(COUNTIF($BQ$37:$BQ$63,Table1[[#This Row],[Full_Name]])=1,$O$76,IF(COUNTIF($BQ$65:$BQ$93,Table1[[#This Row],[Full_Name]])=1,$P$76,"ERROR")))</f>
        <v>0</v>
      </c>
      <c r="BD71" s="93">
        <f>IF(COUNTIF($BQ$4:$BQ$35,Table1[[#This Row],[Full_Name]])=1,$N$77,IF(COUNTIF($BQ$37:$BQ$63,Table1[[#This Row],[Full_Name]])=1,$O$77,IF(COUNTIF($BQ$65:$BQ$93,Table1[[#This Row],[Full_Name]])=1,$P$77,"ERROR")))</f>
        <v>0</v>
      </c>
      <c r="BE71" s="93">
        <f>IF(COUNTIF($BQ$4:$BQ$35,Table1[[#This Row],[Full_Name]])=1,$N$78,IF(COUNTIF($BQ$37:$BQ$63,Table1[[#This Row],[Full_Name]])=1,$O$78,IF(COUNTIF($BQ$65:$BQ$93,Table1[[#This Row],[Full_Name]])=1,$P$78,"ERROR")))</f>
        <v>0.08</v>
      </c>
      <c r="BF71" s="93">
        <f>IF(COUNTIF($BQ$4:$BQ$35,Table1[[#This Row],[Full_Name]])=1,$N$79,IF(COUNTIF($BQ$37:$BQ$63,Table1[[#This Row],[Full_Name]])=1,$O$79,IF(COUNTIF($BQ$65:$BQ$93,Table1[[#This Row],[Full_Name]])=1,$P$79,"ERROR")))</f>
        <v>0.08</v>
      </c>
      <c r="BG71" s="93">
        <f>IF(COUNTIF($BQ$4:$BQ$35,Table1[[#This Row],[Full_Name]])=1,$N$80,IF(COUNTIF($BQ$37:$BQ$63,Table1[[#This Row],[Full_Name]])=1,$O$80,IF(COUNTIF($BQ$65:$BQ$93,Table1[[#This Row],[Full_Name]])=1,$P$80,"ERROR")))</f>
        <v>0.13</v>
      </c>
      <c r="BH71" s="93">
        <f>IF(COUNTIF($BQ$4:$BQ$35,Table1[[#This Row],[Full_Name]])=1,$N$81,IF(COUNTIF($BQ$37:$BQ$63,Table1[[#This Row],[Full_Name]])=1,$O$81,IF(COUNTIF($BQ$65:$BQ$93,Table1[[#This Row],[Full_Name]])=1,$P$81,"ERROR")))</f>
        <v>0.13</v>
      </c>
      <c r="BI71" s="93">
        <f>IF(COUNTIF($BQ$4:$BQ$35,Table1[[#This Row],[Full_Name]])=1,$N$82,IF(COUNTIF($BQ$37:$BQ$63,Table1[[#This Row],[Full_Name]])=1,$O$82,IF(COUNTIF($BQ$65:$BQ$93,Table1[[#This Row],[Full_Name]])=1,$P$82,"ERROR")))</f>
        <v>0.19</v>
      </c>
      <c r="BJ71" s="93">
        <f>IF(COUNTIF($BQ$4:$BQ$35,Table1[[#This Row],[Full_Name]])=1,$N$83,IF(COUNTIF($BQ$37:$BQ$63,Table1[[#This Row],[Full_Name]])=1,$O$83,IF(COUNTIF($BQ$65:$BQ$93,Table1[[#This Row],[Full_Name]])=1,$P$83,"ERROR")))</f>
        <v>0.19</v>
      </c>
      <c r="BK71" s="97">
        <f>IF(COUNTIF($BQ$4:$BQ$35,Table1[[#This Row],[Full_Name]])=1,$N$84,IF(COUNTIF($BQ$37:$BQ$63,Table1[[#This Row],[Full_Name]])=1,$O$84,IF(COUNTIF($BQ$65:$BQ$93,Table1[[#This Row],[Full_Name]])=1,$P$84,"ERROR")))</f>
        <v>0.2</v>
      </c>
      <c r="BL71" s="97">
        <f>IF(COUNTIF($BQ$4:$BQ$35,Table1[[#This Row],[Full_Name]])=1,$N$85,IF(COUNTIF($BQ$37:$BQ$63,Table1[[#This Row],[Full_Name]])=1,$O$85,IF(COUNTIF($BQ$65:$BQ$93,Table1[[#This Row],[Full_Name]])=1,$P$85,"ERROR")))</f>
        <v>0.2</v>
      </c>
      <c r="BM71" s="97">
        <f>IF(COUNTIF($BQ$4:$BQ$35,Table1[[#This Row],[Full_Name]])=1,$N$86,IF(COUNTIF($BQ$37:$BQ$63,Table1[[#This Row],[Full_Name]])=1,$O$86,IF(COUNTIF($BQ$65:$BQ$93,Table1[[#This Row],[Full_Name]])=1,$P$86,"ERROR")))</f>
        <v>0.2</v>
      </c>
      <c r="BN71" s="97">
        <f>IF(COUNTIF($BQ$4:$BQ$35,Table1[[#This Row],[Full_Name]])=1,$N$87,IF(COUNTIF($BQ$37:$BQ$63,Table1[[#This Row],[Full_Name]])=1,$O$87,IF(COUNTIF($BQ$65:$BQ$93,Table1[[#This Row],[Full_Name]])=1,$P$87,"ERROR")))</f>
        <v>0.2</v>
      </c>
      <c r="BP71" s="91" t="s">
        <v>83</v>
      </c>
      <c r="BQ71" s="1" t="s">
        <v>66</v>
      </c>
      <c r="BR71" s="84" t="s">
        <v>425</v>
      </c>
    </row>
    <row r="72" spans="1:70" ht="13.2" x14ac:dyDescent="0.3">
      <c r="A72" s="73"/>
      <c r="B72" s="73"/>
      <c r="C72" s="149"/>
      <c r="D72" s="73"/>
      <c r="E72" s="73"/>
      <c r="F72" s="73"/>
      <c r="G72" s="73"/>
      <c r="H72" s="73"/>
      <c r="I72" s="73"/>
      <c r="J72" s="73"/>
      <c r="L72" s="74" t="s">
        <v>13</v>
      </c>
      <c r="M72" s="74"/>
      <c r="N72" s="154">
        <v>-0.18</v>
      </c>
      <c r="O72" s="154">
        <v>-0.12</v>
      </c>
      <c r="P72" s="154">
        <v>-0.06</v>
      </c>
      <c r="Q72" s="154">
        <v>0</v>
      </c>
      <c r="R72" s="154">
        <v>0</v>
      </c>
      <c r="S72" s="154">
        <v>0</v>
      </c>
      <c r="T72" s="154">
        <v>0.06</v>
      </c>
      <c r="U72" s="154">
        <v>0.1</v>
      </c>
      <c r="V72" s="154">
        <v>0.14000000000000001</v>
      </c>
      <c r="W72" s="74"/>
      <c r="X72" s="74"/>
      <c r="Y72" s="73"/>
      <c r="Z72" s="75" t="s">
        <v>47</v>
      </c>
      <c r="AA72" s="75">
        <v>2</v>
      </c>
      <c r="AB72" s="75" t="str">
        <f>_xlfn.TEXTJOIN(,TRUE,Table1[[#This Row],[Nombre]],Table1[[#This Row],[Ruedas]])</f>
        <v>Antiaguila2</v>
      </c>
      <c r="AC72" s="75">
        <f>IF(Table1[[#This Row],[Full_Name]]="BARROW5",2,IF(Table1[[#This Row],[Full_Name]]="8CROSS8",3,IF(COUNTIF($B$2:$B$41,Table1[[#This Row],[Full_Name]])&gt;0,1,IF(COUNTIF($C$2:$C$41,Table1[[#This Row],[Full_Name]])&gt;0,2,IF(COUNTIF($D$2:$D$41,Table1[[#This Row],[Full_Name]])&gt;0,3,IF(COUNTIF($E$2:$E$41,Table1[[#This Row],[Full_Name]])&gt;0,4,"ERROR"))))))</f>
        <v>4</v>
      </c>
      <c r="AD72" s="75" t="str" cm="1">
        <f t="array" ref="AD72">IFERROR(_xlfn.IFS(Table1[[#This Row],[Full_Name]]="BARROW5","E",Table1[[#This Row],[Full_Name]]="8CROSS8","B",Table1[[#This Row],[Familia]]=1,VLOOKUP(Table1[[#This Row],[Full_Name]],$B$2:$G$41,6,FALSE),Table1[[#This Row],[Familia]]=2,VLOOKUP(Table1[[#This Row],[Full_Name]],$C$2:$G$41,5,FALSE),Table1[[#This Row],[Familia]]=3,VLOOKUP(Table1[[#This Row],[Full_Name]],$D$2:$G$41,4,FALSE),Table1[[#This Row],[Familia]]=4,VLOOKUP(Table1[[#This Row],[Full_Name]],$E$2:$G$41,3,FALSE)),"ERROR")</f>
        <v>A</v>
      </c>
      <c r="AE72" s="75" cm="1">
        <f t="array" ref="AE72">IFERROR(_xlfn.IFS(Table1[[#This Row],[Full_Name]]="BARROW5",10,Table1[[#This Row],[Full_Name]]="8CROSS8",32,Table1[[#This Row],[Familia]]=1,VLOOKUP(Table1[[#This Row],[Full_Name]],$B$2:$H$41,7,FALSE),Table1[[#This Row],[Familia]]=2,VLOOKUP(Table1[[#This Row],[Full_Name]],$C$2:$H$41,6,FALSE),Table1[[#This Row],[Familia]]=3,VLOOKUP(Table1[[#This Row],[Full_Name]],$D$2:$H$41,5,FALSE),Table1[[#This Row],[Familia]]=4,VLOOKUP(Table1[[#This Row],[Full_Name]],$E$2:$H$41,4,FALSE)),"ERROR")</f>
        <v>37</v>
      </c>
      <c r="AF72" s="75" cm="1">
        <f t="array" ref="AF72">ROUND(INDEX($J$2:$J$41,SUMPRODUCT(($B$2:$E$41=Table1[[#This Row],[Full_Name]])*((ROW($J$2:$J$41)-1)))),2)</f>
        <v>252.4</v>
      </c>
      <c r="AG72" s="92">
        <f>IF(COUNTIF($BQ$4:$BQ$35,Table1[[#This Row],[Full_Name]])=1,$N$74,IF(COUNTIF($BQ$37:$BQ$63,Table1[[#This Row],[Full_Name]])=1,$O$74,IF(COUNTIF($BQ$65:$BQ$93,Table1[[#This Row],[Full_Name]])=1,$P$74,"ERROR")))</f>
        <v>-0.5</v>
      </c>
      <c r="AH72" s="93">
        <f>IF(COUNTIF($BQ$4:$BQ$35,Table1[[#This Row],[Full_Name]])=1,$N$75,IF(COUNTIF($BQ$37:$BQ$63,Table1[[#This Row],[Full_Name]])=1,$O$75,IF(COUNTIF($BQ$65:$BQ$93,Table1[[#This Row],[Full_Name]])=1,$P$75,"ERROR")))</f>
        <v>-0.25</v>
      </c>
      <c r="AI72" s="93">
        <f>IF(COUNTIF($BQ$4:$BQ$35,Table1[[#This Row],[Full_Name]])=1,$N$91,IF(COUNTIF($BQ$37:$BQ$63,Table1[[#This Row],[Full_Name]])=1,$O$91,IF(COUNTIF($BQ$65:$BQ$93,Table1[[#This Row],[Full_Name]])=1,$P$91,"ERROR")))</f>
        <v>-0.375</v>
      </c>
      <c r="AJ72" s="93">
        <f>IF(COUNTIF($BQ$4:$BQ$35,Table1[[#This Row],[Full_Name]])=1,$N$92,IF(COUNTIF($BQ$37:$BQ$63,Table1[[#This Row],[Full_Name]])=1,$O$92,IF(COUNTIF($BQ$65:$BQ$93,Table1[[#This Row],[Full_Name]])=1,$P$92,"ERROR")))</f>
        <v>0</v>
      </c>
      <c r="AK72" s="93">
        <f>IF(COUNTIF($BQ$4:$BQ$35,Table1[[#This Row],[Full_Name]])=1,$N$93,IF(COUNTIF($BQ$37:$BQ$63,Table1[[#This Row],[Full_Name]])=1,$O$93,IF(COUNTIF($BQ$65:$BQ$93,Table1[[#This Row],[Full_Name]])=1,$P$93,"ERROR")))</f>
        <v>5.2500000000000005E-2</v>
      </c>
      <c r="AL72" s="93">
        <f>IF(COUNTIF($BQ$4:$BQ$35,Table1[[#This Row],[Full_Name]])=1,$N$94,IF(COUNTIF($BQ$37:$BQ$63,Table1[[#This Row],[Full_Name]])=1,$O$94,IF(COUNTIF($BQ$65:$BQ$93,Table1[[#This Row],[Full_Name]])=1,$P$94,"ERROR")))</f>
        <v>0.10500000000000001</v>
      </c>
      <c r="AM72" s="93">
        <f>IF(COUNTIF($BQ$4:$BQ$35,Table1[[#This Row],[Full_Name]])=1,$N$95,IF(COUNTIF($BQ$37:$BQ$63,Table1[[#This Row],[Full_Name]])=1,$O$95,IF(COUNTIF($BQ$65:$BQ$93,Table1[[#This Row],[Full_Name]])=1,$P$95,"ERROR")))</f>
        <v>0.10500000000000001</v>
      </c>
      <c r="AN72" s="93">
        <f>IF(COUNTIF($BQ$4:$BQ$35,Table1[[#This Row],[Full_Name]])=1,$N$96,IF(COUNTIF($BQ$37:$BQ$63,Table1[[#This Row],[Full_Name]])=1,$O$96,IF(COUNTIF($BQ$65:$BQ$93,Table1[[#This Row],[Full_Name]])=1,$P$96,"ERROR")))</f>
        <v>0.16</v>
      </c>
      <c r="AO72" s="93">
        <f>IF(COUNTIF($BQ$4:$BQ$35,Table1[[#This Row],[Full_Name]])=1,$N$97,IF(COUNTIF($BQ$37:$BQ$63,Table1[[#This Row],[Full_Name]])=1,$O$97,IF(COUNTIF($BQ$65:$BQ$93,Table1[[#This Row],[Full_Name]])=1,$P$97,"ERROR")))</f>
        <v>0.16</v>
      </c>
      <c r="AP72" s="93">
        <f>IF(COUNTIF($BQ$4:$BQ$35,Table1[[#This Row],[Full_Name]])=1,$N$98,IF(COUNTIF($BQ$37:$BQ$63,Table1[[#This Row],[Full_Name]])=1,$O$98,IF(COUNTIF($BQ$65:$BQ$93,Table1[[#This Row],[Full_Name]])=1,$P$98,"ERROR")))</f>
        <v>0.17</v>
      </c>
      <c r="AQ72" s="93">
        <f>IF(COUNTIF($BQ$4:$BQ$35,Table1[[#This Row],[Full_Name]])=1,$N$99,IF(COUNTIF($BQ$37:$BQ$63,Table1[[#This Row],[Full_Name]])=1,$O$99,IF(COUNTIF($BQ$65:$BQ$93,Table1[[#This Row],[Full_Name]])=1,$P$99,"ERROR")))</f>
        <v>0.17</v>
      </c>
      <c r="AR72" s="93">
        <f>IF(COUNTIF($BQ$4:$BQ$35,Table1[[#This Row],[Full_Name]])=1,$N$100,IF(COUNTIF($BQ$37:$BQ$63,Table1[[#This Row],[Full_Name]])=1,$O$100,IF(COUNTIF($BQ$65:$BQ$93,Table1[[#This Row],[Full_Name]])=1,$P$100,"ERROR")))</f>
        <v>0.17</v>
      </c>
      <c r="AS72" s="93">
        <f>IF(COUNTIF($BQ$4:$BQ$35,Table1[[#This Row],[Full_Name]])=1,$N$101,IF(COUNTIF($BQ$37:$BQ$63,Table1[[#This Row],[Full_Name]])=1,$O$101,IF(COUNTIF($BQ$65:$BQ$93,Table1[[#This Row],[Full_Name]])=1,$P$101,"ERROR")))</f>
        <v>0.17</v>
      </c>
      <c r="AT72" s="93">
        <f>IF(COUNTIF($BQ$4:$BQ$35,Table1[[#This Row],[Full_Name]])=1,$N$102,IF(COUNTIF($BQ$37:$BQ$63,Table1[[#This Row],[Full_Name]])=1,$O$102,IF(COUNTIF($BQ$65:$BQ$93,Table1[[#This Row],[Full_Name]])=1,$P$102,"ERROR")))</f>
        <v>0.17</v>
      </c>
      <c r="AU72" s="93">
        <f>IF(COUNTIF($BP$4:$BP$35,Table1[[#This Row],[Full_Name]])=1,$Q$67,IF(COUNTIF($BP$37:$BP$63,Table1[[#This Row],[Full_Name]])=1,$R$67,IF(COUNTIF($BP$65:$BP$93,Table1[[#This Row],[Full_Name]])=1,$S$67,"ERROR")))</f>
        <v>-7.0000000000000007E-2</v>
      </c>
      <c r="AV72" s="93">
        <f>IF(COUNTIF($BP$4:$BP$35,Table1[[#This Row],[Full_Name]])=1,$T$67,IF(COUNTIF($BP$37:$BP$63,Table1[[#This Row],[Full_Name]])=1,$U$67,IF(COUNTIF($BP$65:$BP$93,Table1[[#This Row],[Full_Name]])=1,$V$67,"ERROR")))</f>
        <v>-0.14000000000000001</v>
      </c>
      <c r="AW72" s="93">
        <f>IF(COUNTIF($BP$4:$BP$35,Table1[[#This Row],[Full_Name]])=1,$Q$68,IF(COUNTIF($BP$37:$BP$63,Table1[[#This Row],[Full_Name]])=1,$R$68,IF(COUNTIF($BP$65:$BP$93,Table1[[#This Row],[Full_Name]])=1,$S$68,"ERROR")))</f>
        <v>-3.5000000000000003E-2</v>
      </c>
      <c r="AX72" s="93">
        <f>IF(COUNTIF($BP$4:$BP$35,Table1[[#This Row],[Full_Name]])=1,$T$68,IF(COUNTIF($BP$37:$BP$63,Table1[[#This Row],[Full_Name]])=1,$U$68,IF(COUNTIF($BP$65:$BP$93,Table1[[#This Row],[Full_Name]])=1,$V$68,"ERROR")))</f>
        <v>-7.0000000000000007E-2</v>
      </c>
      <c r="AY72" s="93">
        <f>IF(COUNTIF($BP$4:$BP$35,Table1[[#This Row],[Full_Name]])=1,$Q$69,IF(COUNTIF($BP$37:$BP$63,Table1[[#This Row],[Full_Name]])=1,$R$69,IF(COUNTIF($BP$65:$BP$93,Table1[[#This Row],[Full_Name]])=1,$S$69,"ERROR")))</f>
        <v>-0.15</v>
      </c>
      <c r="AZ72" s="93">
        <f>IF(COUNTIF($BP$4:$BP$35,Table1[[#This Row],[Full_Name]])=1,$T$69,IF(COUNTIF($BP$37:$BP$63,Table1[[#This Row],[Full_Name]])=1,$U$69,IF(COUNTIF($BP$65:$BP$93,Table1[[#This Row],[Full_Name]])=1,$V$69,"ERROR")))</f>
        <v>-0.3</v>
      </c>
      <c r="BA72" s="93">
        <f>IF(COUNTIF($BR$4:$BR$35,Table1[[#This Row],[Full_Name]])=1,$N$72,IF(COUNTIF($BR$37:$BR$63,Table1[[#This Row],[Full_Name]])=1,$O$72,IF(COUNTIF($BR$65:$BR$93,Table1[[#This Row],[Full_Name]])=1,$P$72,"ERROR")))</f>
        <v>-0.06</v>
      </c>
      <c r="BB72" s="93">
        <f>IF(COUNTIF($BR$4:$BR$35,Table1[[#This Row],[Full_Name]])=1,$T$72,IF(COUNTIF($BR$37:$BR$63,Table1[[#This Row],[Full_Name]])=1,$U$72,IF(COUNTIF($BR$65:$BR$93,Table1[[#This Row],[Full_Name]])=1,$V$72,"ERROR")))</f>
        <v>0.14000000000000001</v>
      </c>
      <c r="BC72" s="93">
        <f>IF(COUNTIF($BQ$4:$BQ$35,Table1[[#This Row],[Full_Name]])=1,$N$76,IF(COUNTIF($BQ$37:$BQ$63,Table1[[#This Row],[Full_Name]])=1,$O$76,IF(COUNTIF($BQ$65:$BQ$93,Table1[[#This Row],[Full_Name]])=1,$P$76,"ERROR")))</f>
        <v>0</v>
      </c>
      <c r="BD72" s="93">
        <f>IF(COUNTIF($BQ$4:$BQ$35,Table1[[#This Row],[Full_Name]])=1,$N$77,IF(COUNTIF($BQ$37:$BQ$63,Table1[[#This Row],[Full_Name]])=1,$O$77,IF(COUNTIF($BQ$65:$BQ$93,Table1[[#This Row],[Full_Name]])=1,$P$77,"ERROR")))</f>
        <v>0</v>
      </c>
      <c r="BE72" s="93">
        <f>IF(COUNTIF($BQ$4:$BQ$35,Table1[[#This Row],[Full_Name]])=1,$N$78,IF(COUNTIF($BQ$37:$BQ$63,Table1[[#This Row],[Full_Name]])=1,$O$78,IF(COUNTIF($BQ$65:$BQ$93,Table1[[#This Row],[Full_Name]])=1,$P$78,"ERROR")))</f>
        <v>0.08</v>
      </c>
      <c r="BF72" s="93">
        <f>IF(COUNTIF($BQ$4:$BQ$35,Table1[[#This Row],[Full_Name]])=1,$N$79,IF(COUNTIF($BQ$37:$BQ$63,Table1[[#This Row],[Full_Name]])=1,$O$79,IF(COUNTIF($BQ$65:$BQ$93,Table1[[#This Row],[Full_Name]])=1,$P$79,"ERROR")))</f>
        <v>0.08</v>
      </c>
      <c r="BG72" s="93">
        <f>IF(COUNTIF($BQ$4:$BQ$35,Table1[[#This Row],[Full_Name]])=1,$N$80,IF(COUNTIF($BQ$37:$BQ$63,Table1[[#This Row],[Full_Name]])=1,$O$80,IF(COUNTIF($BQ$65:$BQ$93,Table1[[#This Row],[Full_Name]])=1,$P$80,"ERROR")))</f>
        <v>0.13</v>
      </c>
      <c r="BH72" s="93">
        <f>IF(COUNTIF($BQ$4:$BQ$35,Table1[[#This Row],[Full_Name]])=1,$N$81,IF(COUNTIF($BQ$37:$BQ$63,Table1[[#This Row],[Full_Name]])=1,$O$81,IF(COUNTIF($BQ$65:$BQ$93,Table1[[#This Row],[Full_Name]])=1,$P$81,"ERROR")))</f>
        <v>0.13</v>
      </c>
      <c r="BI72" s="93">
        <f>IF(COUNTIF($BQ$4:$BQ$35,Table1[[#This Row],[Full_Name]])=1,$N$82,IF(COUNTIF($BQ$37:$BQ$63,Table1[[#This Row],[Full_Name]])=1,$O$82,IF(COUNTIF($BQ$65:$BQ$93,Table1[[#This Row],[Full_Name]])=1,$P$82,"ERROR")))</f>
        <v>0.19</v>
      </c>
      <c r="BJ72" s="93">
        <f>IF(COUNTIF($BQ$4:$BQ$35,Table1[[#This Row],[Full_Name]])=1,$N$83,IF(COUNTIF($BQ$37:$BQ$63,Table1[[#This Row],[Full_Name]])=1,$O$83,IF(COUNTIF($BQ$65:$BQ$93,Table1[[#This Row],[Full_Name]])=1,$P$83,"ERROR")))</f>
        <v>0.19</v>
      </c>
      <c r="BK72" s="97">
        <f>IF(COUNTIF($BQ$4:$BQ$35,Table1[[#This Row],[Full_Name]])=1,$N$84,IF(COUNTIF($BQ$37:$BQ$63,Table1[[#This Row],[Full_Name]])=1,$O$84,IF(COUNTIF($BQ$65:$BQ$93,Table1[[#This Row],[Full_Name]])=1,$P$84,"ERROR")))</f>
        <v>0.2</v>
      </c>
      <c r="BL72" s="97">
        <f>IF(COUNTIF($BQ$4:$BQ$35,Table1[[#This Row],[Full_Name]])=1,$N$85,IF(COUNTIF($BQ$37:$BQ$63,Table1[[#This Row],[Full_Name]])=1,$O$85,IF(COUNTIF($BQ$65:$BQ$93,Table1[[#This Row],[Full_Name]])=1,$P$85,"ERROR")))</f>
        <v>0.2</v>
      </c>
      <c r="BM72" s="97">
        <f>IF(COUNTIF($BQ$4:$BQ$35,Table1[[#This Row],[Full_Name]])=1,$N$86,IF(COUNTIF($BQ$37:$BQ$63,Table1[[#This Row],[Full_Name]])=1,$O$86,IF(COUNTIF($BQ$65:$BQ$93,Table1[[#This Row],[Full_Name]])=1,$P$86,"ERROR")))</f>
        <v>0.2</v>
      </c>
      <c r="BN72" s="97">
        <f>IF(COUNTIF($BQ$4:$BQ$35,Table1[[#This Row],[Full_Name]])=1,$N$87,IF(COUNTIF($BQ$37:$BQ$63,Table1[[#This Row],[Full_Name]])=1,$O$87,IF(COUNTIF($BQ$65:$BQ$93,Table1[[#This Row],[Full_Name]])=1,$P$87,"ERROR")))</f>
        <v>0.2</v>
      </c>
      <c r="BP72" s="91" t="s">
        <v>84</v>
      </c>
      <c r="BQ72" s="75" t="s">
        <v>49</v>
      </c>
      <c r="BR72" s="90" t="s">
        <v>91</v>
      </c>
    </row>
    <row r="73" spans="1:70" ht="13.2" x14ac:dyDescent="0.3">
      <c r="A73" s="73"/>
      <c r="B73" s="73"/>
      <c r="C73" s="73"/>
      <c r="D73" s="73"/>
      <c r="E73" s="73"/>
      <c r="F73" s="73"/>
      <c r="G73" s="73"/>
      <c r="H73" s="73"/>
      <c r="I73" s="73"/>
      <c r="J73" s="73"/>
      <c r="L73" s="152" t="s">
        <v>179</v>
      </c>
      <c r="M73" s="152"/>
      <c r="N73" s="152" t="s">
        <v>9</v>
      </c>
      <c r="O73" s="152" t="s">
        <v>10</v>
      </c>
      <c r="P73" s="152" t="s">
        <v>11</v>
      </c>
      <c r="Q73" s="154"/>
      <c r="R73" s="154"/>
      <c r="S73" s="154"/>
      <c r="T73" s="154"/>
      <c r="U73" s="154"/>
      <c r="V73" s="154"/>
      <c r="W73" s="74"/>
      <c r="X73" s="74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P73" s="91" t="s">
        <v>57</v>
      </c>
      <c r="BQ73" s="1" t="s">
        <v>87</v>
      </c>
      <c r="BR73" s="90" t="s">
        <v>92</v>
      </c>
    </row>
    <row r="74" spans="1:70" ht="13.2" x14ac:dyDescent="0.3">
      <c r="A74" s="73"/>
      <c r="B74" s="73"/>
      <c r="C74" s="149"/>
      <c r="D74" s="73"/>
      <c r="E74" s="73"/>
      <c r="F74" s="73"/>
      <c r="G74" s="73"/>
      <c r="H74" s="73"/>
      <c r="I74" s="73"/>
      <c r="J74" s="73"/>
      <c r="L74" s="74" t="s">
        <v>217</v>
      </c>
      <c r="M74" s="74">
        <v>2</v>
      </c>
      <c r="N74" s="154">
        <f t="shared" ref="N74:P74" si="9">N75*2</f>
        <v>-0.3</v>
      </c>
      <c r="O74" s="154">
        <f t="shared" si="9"/>
        <v>-0.4</v>
      </c>
      <c r="P74" s="154">
        <f t="shared" si="9"/>
        <v>-0.5</v>
      </c>
      <c r="Q74" s="154"/>
      <c r="R74" s="154"/>
      <c r="S74" s="154"/>
      <c r="T74" s="154"/>
      <c r="U74" s="154"/>
      <c r="V74" s="154"/>
      <c r="W74" s="74"/>
      <c r="X74" s="74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P74" s="91" t="s">
        <v>48</v>
      </c>
      <c r="BQ74" s="1" t="s">
        <v>50</v>
      </c>
      <c r="BR74" s="90" t="s">
        <v>93</v>
      </c>
    </row>
    <row r="75" spans="1:70" ht="13.2" x14ac:dyDescent="0.3">
      <c r="A75" s="73"/>
      <c r="B75" s="73"/>
      <c r="C75" s="149"/>
      <c r="D75" s="73"/>
      <c r="E75" s="73"/>
      <c r="F75" s="73"/>
      <c r="G75" s="73"/>
      <c r="H75" s="73"/>
      <c r="I75" s="73"/>
      <c r="J75" s="73"/>
      <c r="L75" s="74" t="s">
        <v>219</v>
      </c>
      <c r="M75" s="74">
        <v>3</v>
      </c>
      <c r="N75" s="154">
        <v>-0.15</v>
      </c>
      <c r="O75" s="154">
        <v>-0.2</v>
      </c>
      <c r="P75" s="154">
        <v>-0.25</v>
      </c>
      <c r="Q75" s="74"/>
      <c r="R75" s="74"/>
      <c r="S75" s="74"/>
      <c r="T75" s="74"/>
      <c r="U75" s="74"/>
      <c r="V75" s="74"/>
      <c r="W75" s="74"/>
      <c r="X75" s="74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P75" s="91" t="s">
        <v>69</v>
      </c>
      <c r="BQ75" s="1" t="s">
        <v>65</v>
      </c>
      <c r="BR75" s="90" t="s">
        <v>64</v>
      </c>
    </row>
    <row r="76" spans="1:70" ht="13.2" x14ac:dyDescent="0.3">
      <c r="A76" s="73"/>
      <c r="B76" s="73"/>
      <c r="C76" s="149"/>
      <c r="D76" s="73"/>
      <c r="E76" s="73"/>
      <c r="F76" s="73"/>
      <c r="G76" s="73"/>
      <c r="H76" s="73"/>
      <c r="I76" s="73"/>
      <c r="J76" s="73"/>
      <c r="L76" s="74" t="s">
        <v>207</v>
      </c>
      <c r="M76" s="74">
        <v>4</v>
      </c>
      <c r="N76" s="154">
        <v>0</v>
      </c>
      <c r="O76" s="154">
        <v>0</v>
      </c>
      <c r="P76" s="154">
        <v>0</v>
      </c>
      <c r="Q76" s="74"/>
      <c r="R76" s="74"/>
      <c r="S76" s="74"/>
      <c r="T76" s="74"/>
      <c r="U76" s="74"/>
      <c r="V76" s="74"/>
      <c r="W76" s="74"/>
      <c r="X76" s="74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P76" s="91" t="s">
        <v>71</v>
      </c>
      <c r="BQ76" s="75" t="s">
        <v>69</v>
      </c>
      <c r="BR76" s="90" t="s">
        <v>68</v>
      </c>
    </row>
    <row r="77" spans="1:70" ht="13.2" x14ac:dyDescent="0.3">
      <c r="A77" s="73"/>
      <c r="B77" s="73"/>
      <c r="C77" s="149"/>
      <c r="D77" s="73"/>
      <c r="E77" s="73"/>
      <c r="F77" s="73"/>
      <c r="G77" s="73"/>
      <c r="H77" s="73"/>
      <c r="I77" s="73"/>
      <c r="J77" s="73"/>
      <c r="L77" s="74" t="s">
        <v>218</v>
      </c>
      <c r="M77" s="74">
        <v>5</v>
      </c>
      <c r="N77" s="154">
        <v>0</v>
      </c>
      <c r="O77" s="154">
        <v>0</v>
      </c>
      <c r="P77" s="154">
        <v>0</v>
      </c>
      <c r="Q77" s="74"/>
      <c r="R77" s="74"/>
      <c r="S77" s="74"/>
      <c r="T77" s="74"/>
      <c r="U77" s="74"/>
      <c r="V77" s="74"/>
      <c r="W77" s="74"/>
      <c r="X77" s="74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P77" s="91" t="s">
        <v>63</v>
      </c>
      <c r="BQ77" s="75" t="s">
        <v>71</v>
      </c>
      <c r="BR77" s="90" t="s">
        <v>67</v>
      </c>
    </row>
    <row r="78" spans="1:70" ht="13.2" x14ac:dyDescent="0.3">
      <c r="A78" s="73"/>
      <c r="B78" s="73"/>
      <c r="C78" s="120"/>
      <c r="D78" s="120"/>
      <c r="E78" s="120"/>
      <c r="F78" s="120"/>
      <c r="G78" s="120"/>
      <c r="H78" s="120"/>
      <c r="I78" s="120"/>
      <c r="J78" s="120"/>
      <c r="L78" s="74" t="s">
        <v>209</v>
      </c>
      <c r="M78" s="74">
        <v>6</v>
      </c>
      <c r="N78" s="154">
        <v>0.04</v>
      </c>
      <c r="O78" s="154">
        <v>0.06</v>
      </c>
      <c r="P78" s="154">
        <v>0.08</v>
      </c>
      <c r="Q78" s="74"/>
      <c r="R78" s="74"/>
      <c r="S78" s="74"/>
      <c r="T78" s="74"/>
      <c r="U78" s="74"/>
      <c r="V78" s="74"/>
      <c r="W78" s="74"/>
      <c r="X78" s="74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P78" s="83" t="s">
        <v>65</v>
      </c>
      <c r="BQ78" s="75" t="s">
        <v>61</v>
      </c>
      <c r="BR78" s="90" t="s">
        <v>87</v>
      </c>
    </row>
    <row r="79" spans="1:70" ht="13.2" x14ac:dyDescent="0.3">
      <c r="A79" s="73"/>
      <c r="B79" s="73"/>
      <c r="C79" s="120"/>
      <c r="D79" s="120"/>
      <c r="E79" s="120"/>
      <c r="F79" s="120"/>
      <c r="G79" s="120"/>
      <c r="H79" s="120"/>
      <c r="I79" s="120"/>
      <c r="J79" s="120"/>
      <c r="L79" s="74" t="s">
        <v>210</v>
      </c>
      <c r="M79" s="74">
        <v>7</v>
      </c>
      <c r="N79" s="154">
        <v>0.04</v>
      </c>
      <c r="O79" s="154">
        <v>0.06</v>
      </c>
      <c r="P79" s="154">
        <v>0.08</v>
      </c>
      <c r="Q79" s="74"/>
      <c r="R79" s="74"/>
      <c r="S79" s="74"/>
      <c r="T79" s="74"/>
      <c r="U79" s="74"/>
      <c r="V79" s="74"/>
      <c r="W79" s="74"/>
      <c r="X79" s="74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P79" s="83" t="s">
        <v>87</v>
      </c>
      <c r="BQ79" s="1" t="s">
        <v>67</v>
      </c>
      <c r="BR79" s="90" t="s">
        <v>66</v>
      </c>
    </row>
    <row r="80" spans="1:70" ht="13.2" x14ac:dyDescent="0.3">
      <c r="A80" s="73"/>
      <c r="B80" s="73"/>
      <c r="C80" s="73"/>
      <c r="D80" s="73"/>
      <c r="E80" s="73"/>
      <c r="F80" s="73"/>
      <c r="G80" s="73"/>
      <c r="H80" s="73"/>
      <c r="I80" s="73"/>
      <c r="J80" s="73"/>
      <c r="L80" s="74" t="s">
        <v>211</v>
      </c>
      <c r="M80" s="74">
        <v>8</v>
      </c>
      <c r="N80" s="154">
        <v>7.0000000000000007E-2</v>
      </c>
      <c r="O80" s="154">
        <v>0.1</v>
      </c>
      <c r="P80" s="154">
        <v>0.13</v>
      </c>
      <c r="Q80" s="74"/>
      <c r="R80" s="74"/>
      <c r="S80" s="74"/>
      <c r="T80" s="74"/>
      <c r="U80" s="74"/>
      <c r="V80" s="74"/>
      <c r="W80" s="74"/>
      <c r="X80" s="74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P80" s="83" t="s">
        <v>81</v>
      </c>
      <c r="BQ80" s="75" t="s">
        <v>64</v>
      </c>
      <c r="BR80" s="84" t="s">
        <v>62</v>
      </c>
    </row>
    <row r="81" spans="1:70" ht="13.2" x14ac:dyDescent="0.3">
      <c r="A81" s="73"/>
      <c r="B81" s="73"/>
      <c r="C81" s="73"/>
      <c r="D81" s="73"/>
      <c r="E81" s="73"/>
      <c r="F81" s="73"/>
      <c r="G81" s="73"/>
      <c r="H81" s="73"/>
      <c r="I81" s="73"/>
      <c r="J81" s="73"/>
      <c r="L81" s="74" t="s">
        <v>212</v>
      </c>
      <c r="M81" s="74">
        <v>9</v>
      </c>
      <c r="N81" s="154">
        <v>7.0000000000000007E-2</v>
      </c>
      <c r="O81" s="154">
        <v>0.1</v>
      </c>
      <c r="P81" s="154">
        <v>0.13</v>
      </c>
      <c r="Q81" s="74"/>
      <c r="R81" s="74"/>
      <c r="S81" s="74"/>
      <c r="T81" s="74"/>
      <c r="U81" s="74"/>
      <c r="V81" s="74"/>
      <c r="W81" s="74"/>
      <c r="X81" s="74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P81" s="83" t="s">
        <v>425</v>
      </c>
      <c r="BQ81" s="1" t="s">
        <v>68</v>
      </c>
      <c r="BR81" s="84" t="s">
        <v>72</v>
      </c>
    </row>
    <row r="82" spans="1:70" ht="13.2" x14ac:dyDescent="0.3">
      <c r="A82" s="73"/>
      <c r="B82" s="73"/>
      <c r="C82" s="73"/>
      <c r="D82" s="73"/>
      <c r="E82" s="73"/>
      <c r="F82" s="73"/>
      <c r="G82" s="73"/>
      <c r="H82" s="73"/>
      <c r="I82" s="73"/>
      <c r="J82" s="73"/>
      <c r="L82" s="74" t="s">
        <v>213</v>
      </c>
      <c r="M82" s="74">
        <v>10</v>
      </c>
      <c r="N82" s="154">
        <v>0.11</v>
      </c>
      <c r="O82" s="154">
        <v>0.15</v>
      </c>
      <c r="P82" s="154">
        <v>0.19</v>
      </c>
      <c r="Q82" s="74"/>
      <c r="R82" s="74"/>
      <c r="S82" s="279" t="s">
        <v>203</v>
      </c>
      <c r="T82" s="279"/>
      <c r="U82" s="279"/>
      <c r="V82" s="279"/>
      <c r="W82" s="74"/>
      <c r="X82" s="74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P82" s="83" t="s">
        <v>61</v>
      </c>
      <c r="BQ82" s="1" t="s">
        <v>94</v>
      </c>
      <c r="BR82" s="84" t="s">
        <v>94</v>
      </c>
    </row>
    <row r="83" spans="1:70" ht="13.2" x14ac:dyDescent="0.3">
      <c r="A83" s="73"/>
      <c r="B83" s="73"/>
      <c r="C83" s="73"/>
      <c r="D83" s="73"/>
      <c r="E83" s="73"/>
      <c r="F83" s="73"/>
      <c r="G83" s="73"/>
      <c r="H83" s="73"/>
      <c r="I83" s="73"/>
      <c r="J83" s="73"/>
      <c r="L83" s="74" t="s">
        <v>214</v>
      </c>
      <c r="M83" s="74">
        <v>11</v>
      </c>
      <c r="N83" s="154">
        <v>0.11</v>
      </c>
      <c r="O83" s="154">
        <v>0.15</v>
      </c>
      <c r="P83" s="154">
        <v>0.19</v>
      </c>
      <c r="Q83" s="74"/>
      <c r="R83" s="74"/>
      <c r="S83" s="279"/>
      <c r="T83" s="279"/>
      <c r="U83" s="279"/>
      <c r="V83" s="279"/>
      <c r="W83" s="74"/>
      <c r="X83" s="74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P83" s="91" t="s">
        <v>67</v>
      </c>
      <c r="BQ83" s="75" t="s">
        <v>73</v>
      </c>
      <c r="BR83" s="90" t="s">
        <v>73</v>
      </c>
    </row>
    <row r="84" spans="1:70" ht="13.2" x14ac:dyDescent="0.3">
      <c r="A84" s="73"/>
      <c r="B84" s="73"/>
      <c r="C84" s="73"/>
      <c r="D84" s="73"/>
      <c r="E84" s="73"/>
      <c r="F84" s="73"/>
      <c r="G84" s="73"/>
      <c r="H84" s="73"/>
      <c r="I84" s="73"/>
      <c r="J84" s="73"/>
      <c r="L84" s="74" t="s">
        <v>215</v>
      </c>
      <c r="M84" s="74">
        <v>12</v>
      </c>
      <c r="N84" s="154">
        <f t="shared" ref="N84:P87" si="10">N$83+0.01</f>
        <v>0.12</v>
      </c>
      <c r="O84" s="154">
        <f t="shared" si="10"/>
        <v>0.16</v>
      </c>
      <c r="P84" s="154">
        <f t="shared" si="10"/>
        <v>0.2</v>
      </c>
      <c r="Q84" s="74"/>
      <c r="R84" s="74"/>
      <c r="S84" s="279"/>
      <c r="T84" s="279"/>
      <c r="U84" s="279"/>
      <c r="V84" s="279"/>
      <c r="W84" s="74"/>
      <c r="X84" s="74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P84" s="91" t="s">
        <v>91</v>
      </c>
      <c r="BQ84" s="1" t="s">
        <v>95</v>
      </c>
      <c r="BR84" s="90" t="s">
        <v>95</v>
      </c>
    </row>
    <row r="85" spans="1:70" ht="13.2" x14ac:dyDescent="0.3">
      <c r="A85" s="73"/>
      <c r="B85" s="73"/>
      <c r="C85" s="73"/>
      <c r="D85" s="73"/>
      <c r="E85" s="73"/>
      <c r="F85" s="73"/>
      <c r="G85" s="73"/>
      <c r="H85" s="73"/>
      <c r="I85" s="73"/>
      <c r="J85" s="73"/>
      <c r="L85" s="74" t="s">
        <v>216</v>
      </c>
      <c r="M85" s="74">
        <v>13</v>
      </c>
      <c r="N85" s="154">
        <f t="shared" si="10"/>
        <v>0.12</v>
      </c>
      <c r="O85" s="154">
        <f t="shared" si="10"/>
        <v>0.16</v>
      </c>
      <c r="P85" s="154">
        <f t="shared" si="10"/>
        <v>0.2</v>
      </c>
      <c r="Q85" s="74"/>
      <c r="R85" s="74"/>
      <c r="S85" s="70" t="s">
        <v>16</v>
      </c>
      <c r="T85" s="70" t="s">
        <v>17</v>
      </c>
      <c r="U85" s="74"/>
      <c r="V85" s="70"/>
      <c r="W85" s="74"/>
      <c r="X85" s="74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P85" s="91" t="s">
        <v>92</v>
      </c>
      <c r="BR85" s="90"/>
    </row>
    <row r="86" spans="1:70" ht="13.2" x14ac:dyDescent="0.3">
      <c r="A86" s="73"/>
      <c r="B86" s="73"/>
      <c r="C86" s="73"/>
      <c r="D86" s="73"/>
      <c r="E86" s="73"/>
      <c r="F86" s="73"/>
      <c r="G86" s="73"/>
      <c r="H86" s="73"/>
      <c r="I86" s="73"/>
      <c r="J86" s="73"/>
      <c r="L86" s="74" t="s">
        <v>220</v>
      </c>
      <c r="M86" s="74">
        <v>14</v>
      </c>
      <c r="N86" s="154">
        <f t="shared" si="10"/>
        <v>0.12</v>
      </c>
      <c r="O86" s="154">
        <f t="shared" si="10"/>
        <v>0.16</v>
      </c>
      <c r="P86" s="154">
        <f t="shared" si="10"/>
        <v>0.2</v>
      </c>
      <c r="Q86" s="74"/>
      <c r="R86" s="74"/>
      <c r="S86" s="70" t="s">
        <v>19</v>
      </c>
      <c r="T86" s="70">
        <v>8</v>
      </c>
      <c r="U86" s="70" t="s">
        <v>5</v>
      </c>
      <c r="V86" s="278" t="s">
        <v>177</v>
      </c>
      <c r="W86" s="74"/>
      <c r="X86" s="74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P86" s="91" t="s">
        <v>93</v>
      </c>
      <c r="BR86" s="90"/>
    </row>
    <row r="87" spans="1:70" ht="13.2" x14ac:dyDescent="0.3">
      <c r="A87" s="73"/>
      <c r="B87" s="73"/>
      <c r="C87" s="73"/>
      <c r="D87" s="73"/>
      <c r="E87" s="73"/>
      <c r="F87" s="73"/>
      <c r="G87" s="73"/>
      <c r="H87" s="73"/>
      <c r="I87" s="73"/>
      <c r="J87" s="73"/>
      <c r="L87" s="74" t="s">
        <v>221</v>
      </c>
      <c r="M87" s="74">
        <v>15</v>
      </c>
      <c r="N87" s="154">
        <f t="shared" si="10"/>
        <v>0.12</v>
      </c>
      <c r="O87" s="154">
        <f t="shared" si="10"/>
        <v>0.16</v>
      </c>
      <c r="P87" s="154">
        <f t="shared" si="10"/>
        <v>0.2</v>
      </c>
      <c r="Q87" s="74"/>
      <c r="R87" s="74"/>
      <c r="S87" s="70" t="s">
        <v>20</v>
      </c>
      <c r="T87" s="70">
        <v>5</v>
      </c>
      <c r="U87" s="70" t="s">
        <v>156</v>
      </c>
      <c r="V87" s="278"/>
      <c r="W87" s="74"/>
      <c r="X87" s="74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P87" s="83" t="s">
        <v>96</v>
      </c>
      <c r="BR87" s="90"/>
    </row>
    <row r="88" spans="1:70" ht="13.2" x14ac:dyDescent="0.3">
      <c r="A88" s="73"/>
      <c r="B88" s="73"/>
      <c r="C88" s="73"/>
      <c r="D88" s="73"/>
      <c r="E88" s="73"/>
      <c r="F88" s="73"/>
      <c r="G88" s="73"/>
      <c r="H88" s="73"/>
      <c r="I88" s="73"/>
      <c r="J88" s="73"/>
      <c r="L88" s="74"/>
      <c r="M88" s="74"/>
      <c r="N88" s="74"/>
      <c r="O88" s="74"/>
      <c r="P88" s="74"/>
      <c r="Q88" s="74"/>
      <c r="R88" s="70"/>
      <c r="S88" s="70" t="s">
        <v>21</v>
      </c>
      <c r="T88" s="70">
        <v>4</v>
      </c>
      <c r="U88" s="70" t="s">
        <v>157</v>
      </c>
      <c r="V88" s="278"/>
      <c r="W88" s="74"/>
      <c r="X88" s="74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P88" s="83" t="s">
        <v>99</v>
      </c>
      <c r="BR88" s="90"/>
    </row>
    <row r="89" spans="1:70" ht="13.2" x14ac:dyDescent="0.3">
      <c r="A89" s="73"/>
      <c r="B89" s="73"/>
      <c r="C89" s="73"/>
      <c r="D89" s="73"/>
      <c r="E89" s="73"/>
      <c r="F89" s="73"/>
      <c r="G89" s="73"/>
      <c r="H89" s="73"/>
      <c r="I89" s="73"/>
      <c r="J89" s="73"/>
      <c r="L89" s="152" t="s">
        <v>138</v>
      </c>
      <c r="M89" s="152"/>
      <c r="N89" s="74"/>
      <c r="O89" s="74"/>
      <c r="P89" s="74"/>
      <c r="Q89" s="74"/>
      <c r="R89" s="70"/>
      <c r="S89" s="70" t="s">
        <v>22</v>
      </c>
      <c r="T89" s="70" t="s">
        <v>192</v>
      </c>
      <c r="U89" s="74"/>
      <c r="V89" s="74"/>
      <c r="W89" s="74"/>
      <c r="X89" s="74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P89" s="91" t="s">
        <v>106</v>
      </c>
      <c r="BR89" s="90"/>
    </row>
    <row r="90" spans="1:70" ht="13.2" x14ac:dyDescent="0.3">
      <c r="A90" s="73"/>
      <c r="B90" s="73"/>
      <c r="C90" s="73"/>
      <c r="D90" s="73"/>
      <c r="E90" s="73"/>
      <c r="F90" s="73"/>
      <c r="G90" s="73"/>
      <c r="H90" s="73"/>
      <c r="I90" s="73"/>
      <c r="J90" s="73"/>
      <c r="L90" s="156" t="s">
        <v>182</v>
      </c>
      <c r="M90" s="156"/>
      <c r="N90" s="152" t="s">
        <v>10</v>
      </c>
      <c r="O90" s="152" t="s">
        <v>11</v>
      </c>
      <c r="P90" s="152" t="s">
        <v>15</v>
      </c>
      <c r="Q90" s="74"/>
      <c r="R90" s="70"/>
      <c r="S90" s="70" t="s">
        <v>23</v>
      </c>
      <c r="T90" s="70" t="s">
        <v>193</v>
      </c>
      <c r="U90" s="74"/>
      <c r="V90" s="74"/>
      <c r="W90" s="74"/>
      <c r="X90" s="74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P90" s="83" t="s">
        <v>102</v>
      </c>
      <c r="BR90" s="90"/>
    </row>
    <row r="91" spans="1:70" ht="13.2" x14ac:dyDescent="0.3">
      <c r="A91" s="73"/>
      <c r="B91" s="73"/>
      <c r="C91" s="73"/>
      <c r="D91" s="73"/>
      <c r="E91" s="73"/>
      <c r="F91" s="73"/>
      <c r="G91" s="73"/>
      <c r="H91" s="73"/>
      <c r="I91" s="73"/>
      <c r="J91" s="73"/>
      <c r="L91" s="70" t="s">
        <v>217</v>
      </c>
      <c r="M91" s="74">
        <v>2</v>
      </c>
      <c r="N91" s="155">
        <f>(N74+N75)/2</f>
        <v>-0.22499999999999998</v>
      </c>
      <c r="O91" s="155">
        <f>(O74+O75)/2</f>
        <v>-0.30000000000000004</v>
      </c>
      <c r="P91" s="155">
        <f>(P74+P75)/2</f>
        <v>-0.375</v>
      </c>
      <c r="Q91" s="74"/>
      <c r="R91" s="70"/>
      <c r="S91" s="70" t="s">
        <v>24</v>
      </c>
      <c r="T91" s="70" t="s">
        <v>194</v>
      </c>
      <c r="U91" s="74"/>
      <c r="V91" s="74"/>
      <c r="W91" s="74"/>
      <c r="X91" s="74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P91" s="83" t="s">
        <v>101</v>
      </c>
      <c r="BR91" s="90"/>
    </row>
    <row r="92" spans="1:70" ht="13.2" x14ac:dyDescent="0.3">
      <c r="A92" s="73"/>
      <c r="B92" s="73"/>
      <c r="C92" s="73"/>
      <c r="D92" s="73"/>
      <c r="E92" s="73"/>
      <c r="F92" s="73"/>
      <c r="G92" s="73"/>
      <c r="H92" s="73"/>
      <c r="I92" s="73"/>
      <c r="J92" s="73"/>
      <c r="L92" s="70" t="s">
        <v>139</v>
      </c>
      <c r="M92" s="74">
        <v>3</v>
      </c>
      <c r="N92" s="155">
        <v>0</v>
      </c>
      <c r="O92" s="155">
        <v>0</v>
      </c>
      <c r="P92" s="155">
        <v>0</v>
      </c>
      <c r="Q92" s="74"/>
      <c r="R92" s="70"/>
      <c r="S92" s="70" t="s">
        <v>25</v>
      </c>
      <c r="T92" s="70" t="s">
        <v>195</v>
      </c>
      <c r="U92" s="70" t="s">
        <v>151</v>
      </c>
      <c r="V92" s="278" t="s">
        <v>13</v>
      </c>
      <c r="W92" s="74"/>
      <c r="X92" s="74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P92" s="83" t="s">
        <v>53</v>
      </c>
      <c r="BR92" s="90"/>
    </row>
    <row r="93" spans="1:70" ht="13.8" thickBot="1" x14ac:dyDescent="0.35">
      <c r="A93" s="73"/>
      <c r="B93" s="73"/>
      <c r="C93" s="73"/>
      <c r="D93" s="73"/>
      <c r="E93" s="73"/>
      <c r="F93" s="73"/>
      <c r="G93" s="73"/>
      <c r="H93" s="73"/>
      <c r="I93" s="73"/>
      <c r="J93" s="73"/>
      <c r="L93" s="70" t="s">
        <v>207</v>
      </c>
      <c r="M93" s="74">
        <v>4</v>
      </c>
      <c r="N93" s="155">
        <f t="shared" ref="N93:P93" si="11">N94/2</f>
        <v>2.7500000000000004E-2</v>
      </c>
      <c r="O93" s="155">
        <f t="shared" si="11"/>
        <v>0.04</v>
      </c>
      <c r="P93" s="155">
        <f t="shared" si="11"/>
        <v>5.2500000000000005E-2</v>
      </c>
      <c r="Q93" s="74"/>
      <c r="R93" s="70"/>
      <c r="S93" s="70" t="s">
        <v>26</v>
      </c>
      <c r="T93" s="70" t="s">
        <v>196</v>
      </c>
      <c r="U93" s="70" t="s">
        <v>176</v>
      </c>
      <c r="V93" s="278"/>
      <c r="W93" s="74"/>
      <c r="X93" s="74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P93" s="157" t="s">
        <v>115</v>
      </c>
      <c r="BQ93" s="158"/>
      <c r="BR93" s="159"/>
    </row>
    <row r="94" spans="1:70" ht="13.2" x14ac:dyDescent="0.3">
      <c r="A94" s="73"/>
      <c r="B94" s="73"/>
      <c r="C94" s="73"/>
      <c r="D94" s="73"/>
      <c r="E94" s="73"/>
      <c r="F94" s="73"/>
      <c r="G94" s="73"/>
      <c r="H94" s="73"/>
      <c r="I94" s="73"/>
      <c r="J94" s="73"/>
      <c r="L94" s="70" t="s">
        <v>208</v>
      </c>
      <c r="M94" s="74">
        <v>5</v>
      </c>
      <c r="N94" s="155">
        <f t="shared" ref="N94:P95" si="12">(N$78+N$80)/2</f>
        <v>5.5000000000000007E-2</v>
      </c>
      <c r="O94" s="155">
        <f t="shared" si="12"/>
        <v>0.08</v>
      </c>
      <c r="P94" s="155">
        <f t="shared" si="12"/>
        <v>0.10500000000000001</v>
      </c>
      <c r="Q94" s="74"/>
      <c r="R94" s="70"/>
      <c r="S94" s="70" t="s">
        <v>27</v>
      </c>
      <c r="T94" s="70" t="s">
        <v>197</v>
      </c>
      <c r="U94" s="70" t="s">
        <v>150</v>
      </c>
      <c r="V94" s="278"/>
      <c r="W94" s="74"/>
      <c r="X94" s="74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</row>
    <row r="95" spans="1:70" ht="13.2" customHeight="1" x14ac:dyDescent="0.3">
      <c r="A95" s="73"/>
      <c r="B95" s="73"/>
      <c r="C95" s="73"/>
      <c r="D95" s="73"/>
      <c r="E95" s="73"/>
      <c r="F95" s="73"/>
      <c r="G95" s="73"/>
      <c r="H95" s="73"/>
      <c r="I95" s="73"/>
      <c r="J95" s="73"/>
      <c r="L95" s="70" t="s">
        <v>209</v>
      </c>
      <c r="M95" s="74">
        <v>6</v>
      </c>
      <c r="N95" s="155">
        <f t="shared" si="12"/>
        <v>5.5000000000000007E-2</v>
      </c>
      <c r="O95" s="155">
        <f t="shared" si="12"/>
        <v>0.08</v>
      </c>
      <c r="P95" s="155">
        <f t="shared" si="12"/>
        <v>0.10500000000000001</v>
      </c>
      <c r="Q95" s="74"/>
      <c r="R95" s="70"/>
      <c r="S95" s="70" t="s">
        <v>28</v>
      </c>
      <c r="T95" s="70"/>
      <c r="U95" s="74"/>
      <c r="V95" s="74"/>
      <c r="W95" s="74"/>
      <c r="X95" s="74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</row>
    <row r="96" spans="1:70" ht="13.2" x14ac:dyDescent="0.3">
      <c r="A96" s="73"/>
      <c r="B96" s="73"/>
      <c r="C96" s="73"/>
      <c r="D96" s="73"/>
      <c r="E96" s="73"/>
      <c r="F96" s="73"/>
      <c r="G96" s="73"/>
      <c r="H96" s="73"/>
      <c r="I96" s="73"/>
      <c r="J96" s="73"/>
      <c r="L96" s="70" t="s">
        <v>210</v>
      </c>
      <c r="M96" s="74">
        <v>7</v>
      </c>
      <c r="N96" s="155">
        <f t="shared" ref="N96:P97" si="13">(N$80+N$82)/2</f>
        <v>0.09</v>
      </c>
      <c r="O96" s="155">
        <f t="shared" si="13"/>
        <v>0.125</v>
      </c>
      <c r="P96" s="155">
        <f t="shared" si="13"/>
        <v>0.16</v>
      </c>
      <c r="Q96" s="74"/>
      <c r="R96" s="70"/>
      <c r="S96" s="70" t="s">
        <v>29</v>
      </c>
      <c r="T96" s="74"/>
      <c r="U96" s="70">
        <v>8</v>
      </c>
      <c r="V96" s="74"/>
      <c r="W96" s="74"/>
      <c r="X96" s="74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</row>
    <row r="97" spans="1:66" ht="13.2" x14ac:dyDescent="0.3">
      <c r="A97" s="73"/>
      <c r="B97" s="73"/>
      <c r="C97" s="73"/>
      <c r="D97" s="73"/>
      <c r="E97" s="73"/>
      <c r="F97" s="73"/>
      <c r="G97" s="73"/>
      <c r="H97" s="73"/>
      <c r="I97" s="73"/>
      <c r="J97" s="73"/>
      <c r="L97" s="70" t="s">
        <v>211</v>
      </c>
      <c r="M97" s="74">
        <v>8</v>
      </c>
      <c r="N97" s="155">
        <f t="shared" si="13"/>
        <v>0.09</v>
      </c>
      <c r="O97" s="155">
        <f t="shared" si="13"/>
        <v>0.125</v>
      </c>
      <c r="P97" s="155">
        <f t="shared" si="13"/>
        <v>0.16</v>
      </c>
      <c r="Q97" s="74"/>
      <c r="R97" s="70"/>
      <c r="S97" s="70" t="s">
        <v>30</v>
      </c>
      <c r="T97" s="74"/>
      <c r="U97" s="70">
        <v>5</v>
      </c>
      <c r="V97" s="74"/>
      <c r="W97" s="74"/>
      <c r="X97" s="74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</row>
    <row r="98" spans="1:66" ht="13.2" x14ac:dyDescent="0.3">
      <c r="A98" s="73"/>
      <c r="B98" s="73"/>
      <c r="C98" s="73"/>
      <c r="D98" s="73"/>
      <c r="E98" s="73"/>
      <c r="F98" s="73"/>
      <c r="G98" s="73"/>
      <c r="H98" s="73"/>
      <c r="I98" s="73"/>
      <c r="J98" s="73"/>
      <c r="L98" s="70" t="s">
        <v>212</v>
      </c>
      <c r="M98" s="74">
        <v>9</v>
      </c>
      <c r="N98" s="155">
        <f t="shared" ref="N98:P102" si="14">N$97+0.01</f>
        <v>9.9999999999999992E-2</v>
      </c>
      <c r="O98" s="155">
        <f t="shared" si="14"/>
        <v>0.13500000000000001</v>
      </c>
      <c r="P98" s="155">
        <f t="shared" si="14"/>
        <v>0.17</v>
      </c>
      <c r="Q98" s="74"/>
      <c r="R98" s="70"/>
      <c r="S98" s="70" t="s">
        <v>38</v>
      </c>
      <c r="T98" s="70"/>
      <c r="U98" s="70">
        <v>4</v>
      </c>
      <c r="V98" s="74"/>
      <c r="W98" s="74"/>
      <c r="X98" s="74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</row>
    <row r="99" spans="1:66" ht="13.2" x14ac:dyDescent="0.3">
      <c r="A99" s="73"/>
      <c r="B99" s="73"/>
      <c r="C99" s="73"/>
      <c r="D99" s="73"/>
      <c r="E99" s="73"/>
      <c r="F99" s="73"/>
      <c r="G99" s="73"/>
      <c r="H99" s="73"/>
      <c r="I99" s="73"/>
      <c r="J99" s="73"/>
      <c r="L99" s="70" t="s">
        <v>213</v>
      </c>
      <c r="M99" s="74">
        <v>10</v>
      </c>
      <c r="N99" s="155">
        <f t="shared" si="14"/>
        <v>9.9999999999999992E-2</v>
      </c>
      <c r="O99" s="155">
        <f t="shared" si="14"/>
        <v>0.13500000000000001</v>
      </c>
      <c r="P99" s="155">
        <f t="shared" si="14"/>
        <v>0.17</v>
      </c>
      <c r="Q99" s="74"/>
      <c r="R99" s="70"/>
      <c r="S99" s="70" t="s">
        <v>37</v>
      </c>
      <c r="T99" s="70"/>
      <c r="U99" s="70" t="s">
        <v>297</v>
      </c>
      <c r="V99" s="74"/>
      <c r="W99" s="74"/>
      <c r="X99" s="74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</row>
    <row r="100" spans="1:66" ht="13.2" x14ac:dyDescent="0.3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L100" s="70" t="s">
        <v>214</v>
      </c>
      <c r="M100" s="74">
        <v>11</v>
      </c>
      <c r="N100" s="155">
        <f t="shared" si="14"/>
        <v>9.9999999999999992E-2</v>
      </c>
      <c r="O100" s="155">
        <f t="shared" si="14"/>
        <v>0.13500000000000001</v>
      </c>
      <c r="P100" s="155">
        <f t="shared" si="14"/>
        <v>0.17</v>
      </c>
      <c r="Q100" s="160"/>
      <c r="R100" s="160"/>
      <c r="S100" s="70" t="s">
        <v>39</v>
      </c>
      <c r="T100" s="74"/>
      <c r="U100" s="70" t="s">
        <v>298</v>
      </c>
      <c r="V100" s="74"/>
      <c r="W100" s="74"/>
      <c r="X100" s="74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</row>
    <row r="101" spans="1:66" ht="13.2" x14ac:dyDescent="0.3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L101" s="70" t="s">
        <v>215</v>
      </c>
      <c r="M101" s="74">
        <v>12</v>
      </c>
      <c r="N101" s="155">
        <f t="shared" si="14"/>
        <v>9.9999999999999992E-2</v>
      </c>
      <c r="O101" s="155">
        <f t="shared" si="14"/>
        <v>0.13500000000000001</v>
      </c>
      <c r="P101" s="155">
        <f t="shared" si="14"/>
        <v>0.17</v>
      </c>
      <c r="Q101" s="154"/>
      <c r="R101" s="154"/>
      <c r="S101" s="70" t="s">
        <v>31</v>
      </c>
      <c r="T101" s="70"/>
      <c r="U101" s="70" t="s">
        <v>299</v>
      </c>
      <c r="V101" s="74"/>
      <c r="W101" s="74"/>
      <c r="X101" s="74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</row>
    <row r="102" spans="1:66" ht="13.2" x14ac:dyDescent="0.3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L102" s="70" t="s">
        <v>216</v>
      </c>
      <c r="M102" s="74">
        <v>13</v>
      </c>
      <c r="N102" s="155">
        <f t="shared" si="14"/>
        <v>9.9999999999999992E-2</v>
      </c>
      <c r="O102" s="155">
        <f t="shared" si="14"/>
        <v>0.13500000000000001</v>
      </c>
      <c r="P102" s="155">
        <f t="shared" si="14"/>
        <v>0.17</v>
      </c>
      <c r="Q102" s="154"/>
      <c r="R102" s="154"/>
      <c r="S102" s="74" t="s">
        <v>46</v>
      </c>
      <c r="T102" s="70"/>
      <c r="U102" s="70" t="s">
        <v>300</v>
      </c>
      <c r="V102" s="74"/>
      <c r="W102" s="74"/>
      <c r="X102" s="74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</row>
    <row r="103" spans="1:66" ht="13.2" x14ac:dyDescent="0.3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L103" s="74"/>
      <c r="M103" s="74"/>
      <c r="N103" s="74"/>
      <c r="O103" s="74"/>
      <c r="P103" s="74"/>
      <c r="Q103" s="74"/>
      <c r="R103" s="74"/>
      <c r="S103" s="70" t="s">
        <v>33</v>
      </c>
      <c r="T103" s="74"/>
      <c r="U103" s="70" t="s">
        <v>301</v>
      </c>
      <c r="V103" s="74"/>
      <c r="W103" s="74"/>
      <c r="X103" s="74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</row>
    <row r="104" spans="1:66" ht="13.2" x14ac:dyDescent="0.3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L104" s="74"/>
      <c r="M104" s="74"/>
      <c r="N104" s="74"/>
      <c r="O104" s="74"/>
      <c r="P104" s="74"/>
      <c r="Q104" s="74"/>
      <c r="R104" s="74"/>
      <c r="S104" s="70" t="s">
        <v>35</v>
      </c>
      <c r="T104" s="74"/>
      <c r="U104" s="70" t="s">
        <v>302</v>
      </c>
      <c r="V104" s="74"/>
      <c r="W104" s="74"/>
      <c r="X104" s="74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</row>
    <row r="105" spans="1:66" ht="13.2" x14ac:dyDescent="0.3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Q105" s="74"/>
      <c r="R105" s="70"/>
      <c r="S105" s="70" t="s">
        <v>41</v>
      </c>
      <c r="T105" s="70"/>
      <c r="U105" s="70"/>
      <c r="V105" s="74"/>
      <c r="W105" s="74"/>
      <c r="X105" s="74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</row>
    <row r="106" spans="1:66" ht="13.2" x14ac:dyDescent="0.3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Q106" s="74"/>
      <c r="R106" s="70"/>
      <c r="S106" s="70" t="s">
        <v>40</v>
      </c>
      <c r="T106" s="70"/>
      <c r="U106" s="70"/>
      <c r="V106" s="74"/>
      <c r="W106" s="74"/>
      <c r="X106" s="74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</row>
    <row r="107" spans="1:66" ht="13.2" x14ac:dyDescent="0.3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Q107" s="209"/>
      <c r="R107" s="209"/>
      <c r="S107" s="70" t="s">
        <v>42</v>
      </c>
      <c r="T107" s="74"/>
      <c r="U107" s="70"/>
      <c r="V107" s="74"/>
      <c r="W107" s="74"/>
      <c r="X107" s="74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</row>
    <row r="108" spans="1:66" ht="13.2" x14ac:dyDescent="0.3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Q108" s="154"/>
      <c r="R108" s="154"/>
      <c r="S108" s="70" t="s">
        <v>43</v>
      </c>
      <c r="T108" s="70"/>
      <c r="U108" s="70"/>
      <c r="V108" s="74"/>
      <c r="W108" s="74"/>
      <c r="X108" s="74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</row>
    <row r="109" spans="1:66" ht="13.2" x14ac:dyDescent="0.3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Q109" s="154"/>
      <c r="R109" s="154"/>
      <c r="S109" s="74" t="s">
        <v>47</v>
      </c>
      <c r="T109" s="70"/>
      <c r="U109" s="70"/>
      <c r="V109" s="74"/>
      <c r="W109" s="74"/>
      <c r="X109" s="74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</row>
    <row r="110" spans="1:66" ht="13.2" x14ac:dyDescent="0.3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L110" s="73"/>
      <c r="M110" s="73"/>
      <c r="N110" s="73"/>
      <c r="O110" s="73"/>
      <c r="P110" s="73"/>
      <c r="Q110" s="74"/>
      <c r="R110" s="74"/>
      <c r="S110" s="70" t="s">
        <v>34</v>
      </c>
      <c r="T110" s="74"/>
      <c r="U110" s="74"/>
      <c r="V110" s="74"/>
      <c r="W110" s="74"/>
      <c r="X110" s="74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</row>
    <row r="111" spans="1:66" ht="13.2" x14ac:dyDescent="0.3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L111" s="73"/>
      <c r="M111" s="73"/>
      <c r="N111" s="73"/>
      <c r="O111" s="73"/>
      <c r="P111" s="73"/>
      <c r="Q111" s="74"/>
      <c r="R111" s="74"/>
      <c r="S111" s="70" t="s">
        <v>36</v>
      </c>
      <c r="T111" s="74"/>
      <c r="U111" s="74"/>
      <c r="V111" s="74"/>
      <c r="W111" s="74"/>
      <c r="X111" s="74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</row>
    <row r="112" spans="1:66" ht="13.2" x14ac:dyDescent="0.3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L112" s="73"/>
      <c r="M112" s="73"/>
      <c r="N112" s="73"/>
      <c r="O112" s="73"/>
      <c r="P112" s="73"/>
      <c r="Q112" s="74"/>
      <c r="R112" s="74"/>
      <c r="S112" s="70" t="s">
        <v>32</v>
      </c>
      <c r="T112" s="74"/>
      <c r="U112" s="74"/>
      <c r="V112" s="74"/>
      <c r="W112" s="74"/>
      <c r="X112" s="74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</row>
    <row r="113" spans="1:66" ht="13.2" x14ac:dyDescent="0.3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L113" s="73"/>
      <c r="M113" s="73"/>
      <c r="N113" s="73"/>
      <c r="O113" s="73"/>
      <c r="P113" s="73"/>
      <c r="Q113" s="74"/>
      <c r="R113" s="74"/>
      <c r="S113" s="70" t="s">
        <v>427</v>
      </c>
      <c r="T113" s="74"/>
      <c r="U113" s="74"/>
      <c r="V113" s="74"/>
      <c r="W113" s="74"/>
      <c r="X113" s="74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</row>
    <row r="114" spans="1:66" ht="13.2" x14ac:dyDescent="0.3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L114" s="73"/>
      <c r="M114" s="73"/>
      <c r="N114" s="73"/>
      <c r="O114" s="73"/>
      <c r="P114" s="73"/>
      <c r="Q114" s="74"/>
      <c r="R114" s="74"/>
      <c r="S114" s="74" t="s">
        <v>44</v>
      </c>
      <c r="T114" s="74"/>
      <c r="U114" s="74"/>
      <c r="V114" s="74"/>
      <c r="W114" s="74"/>
      <c r="X114" s="74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</row>
    <row r="115" spans="1:66" ht="13.2" x14ac:dyDescent="0.3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L115" s="73"/>
      <c r="M115" s="73"/>
      <c r="N115" s="73"/>
      <c r="O115" s="73"/>
      <c r="P115" s="73"/>
      <c r="Q115" s="74"/>
      <c r="R115" s="74"/>
      <c r="S115" s="74" t="s">
        <v>45</v>
      </c>
      <c r="T115" s="74"/>
      <c r="U115" s="74"/>
      <c r="V115" s="74"/>
      <c r="W115" s="74"/>
      <c r="X115" s="74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</row>
    <row r="116" spans="1:66" ht="13.2" x14ac:dyDescent="0.3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L116" s="73"/>
      <c r="M116" s="73"/>
      <c r="N116" s="73"/>
      <c r="O116" s="73"/>
      <c r="P116" s="73"/>
      <c r="Q116" s="74"/>
      <c r="R116" s="74"/>
      <c r="S116" s="74"/>
      <c r="T116" s="74"/>
      <c r="U116" s="74"/>
      <c r="V116" s="74"/>
      <c r="W116" s="74"/>
      <c r="X116" s="74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3"/>
      <c r="BI116" s="73"/>
      <c r="BJ116" s="73"/>
      <c r="BK116" s="73"/>
      <c r="BL116" s="73"/>
      <c r="BM116" s="73"/>
      <c r="BN116" s="73"/>
    </row>
    <row r="117" spans="1:66" ht="13.2" x14ac:dyDescent="0.3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L117" s="73"/>
      <c r="M117" s="73"/>
      <c r="N117" s="73"/>
      <c r="O117" s="73"/>
      <c r="P117" s="73"/>
      <c r="Q117" s="74"/>
      <c r="R117" s="74"/>
      <c r="S117" s="74"/>
      <c r="T117" s="74"/>
      <c r="U117" s="74"/>
      <c r="V117" s="74"/>
      <c r="W117" s="74"/>
      <c r="X117" s="74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</row>
    <row r="118" spans="1:66" ht="13.2" x14ac:dyDescent="0.3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L118" s="73"/>
      <c r="M118" s="73"/>
      <c r="N118" s="73"/>
      <c r="O118" s="73"/>
      <c r="P118" s="73"/>
      <c r="Q118" s="74"/>
      <c r="R118" s="74"/>
      <c r="S118" s="74"/>
      <c r="T118" s="74"/>
      <c r="U118" s="74"/>
      <c r="V118" s="74"/>
      <c r="W118" s="74"/>
      <c r="X118" s="74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</row>
    <row r="119" spans="1:66" ht="13.2" x14ac:dyDescent="0.3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L119" s="73"/>
      <c r="M119" s="73"/>
      <c r="N119" s="73"/>
      <c r="O119" s="73"/>
      <c r="P119" s="73"/>
      <c r="Q119" s="74"/>
      <c r="R119" s="74"/>
      <c r="S119" s="74"/>
      <c r="T119" s="74"/>
      <c r="U119" s="74"/>
      <c r="V119" s="74"/>
      <c r="W119" s="74"/>
      <c r="X119" s="74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</row>
    <row r="120" spans="1:66" ht="13.2" x14ac:dyDescent="0.3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L120" s="73"/>
      <c r="M120" s="73"/>
      <c r="N120" s="73"/>
      <c r="O120" s="73"/>
      <c r="P120" s="73"/>
      <c r="Q120" s="74"/>
      <c r="R120" s="74"/>
      <c r="S120" s="74"/>
      <c r="T120" s="74"/>
      <c r="U120" s="74"/>
      <c r="V120" s="74"/>
      <c r="W120" s="74"/>
      <c r="X120" s="74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</row>
    <row r="121" spans="1:66" ht="13.2" x14ac:dyDescent="0.3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L121" s="73"/>
      <c r="M121" s="73"/>
      <c r="N121" s="73"/>
      <c r="O121" s="73"/>
      <c r="P121" s="73"/>
      <c r="Q121" s="74"/>
      <c r="R121" s="74"/>
      <c r="S121" s="74"/>
      <c r="T121" s="74"/>
      <c r="U121" s="74"/>
      <c r="V121" s="74"/>
      <c r="W121" s="74"/>
      <c r="X121" s="74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L121" s="73"/>
      <c r="BM121" s="73"/>
      <c r="BN121" s="73"/>
    </row>
    <row r="122" spans="1:66" ht="13.2" x14ac:dyDescent="0.3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L122" s="73"/>
      <c r="M122" s="73"/>
      <c r="N122" s="73"/>
      <c r="O122" s="73"/>
      <c r="P122" s="73"/>
      <c r="Q122" s="74"/>
      <c r="R122" s="74"/>
      <c r="S122" s="74"/>
      <c r="T122" s="74"/>
      <c r="U122" s="74"/>
      <c r="V122" s="74"/>
      <c r="W122" s="74"/>
      <c r="X122" s="74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</row>
    <row r="123" spans="1:66" ht="13.2" x14ac:dyDescent="0.3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L123" s="73"/>
      <c r="M123" s="73"/>
      <c r="N123" s="73"/>
      <c r="O123" s="73"/>
      <c r="P123" s="73"/>
      <c r="Q123" s="74"/>
      <c r="R123" s="74"/>
      <c r="S123" s="74"/>
      <c r="T123" s="74"/>
      <c r="U123" s="74"/>
      <c r="V123" s="74"/>
      <c r="W123" s="74"/>
      <c r="X123" s="74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</row>
    <row r="124" spans="1:66" ht="13.2" x14ac:dyDescent="0.3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L124" s="73"/>
      <c r="M124" s="73"/>
      <c r="N124" s="73"/>
      <c r="O124" s="73"/>
      <c r="P124" s="73"/>
      <c r="Q124" s="74"/>
      <c r="R124" s="74"/>
      <c r="S124" s="74"/>
      <c r="T124" s="74"/>
      <c r="U124" s="74"/>
      <c r="V124" s="74"/>
      <c r="W124" s="74"/>
      <c r="X124" s="74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</row>
    <row r="125" spans="1:66" ht="13.2" x14ac:dyDescent="0.3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L125" s="73"/>
      <c r="M125" s="73"/>
      <c r="N125" s="73"/>
      <c r="O125" s="73"/>
      <c r="P125" s="73"/>
      <c r="Q125" s="74"/>
      <c r="R125" s="74"/>
      <c r="S125" s="74"/>
      <c r="T125" s="74"/>
      <c r="U125" s="74"/>
      <c r="V125" s="74"/>
      <c r="W125" s="74"/>
      <c r="X125" s="74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</row>
    <row r="126" spans="1:66" ht="13.2" x14ac:dyDescent="0.3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L126" s="73"/>
      <c r="M126" s="73"/>
      <c r="N126" s="73"/>
      <c r="O126" s="73"/>
      <c r="P126" s="73"/>
      <c r="Q126" s="74"/>
      <c r="R126" s="74"/>
      <c r="S126" s="74"/>
      <c r="T126" s="74"/>
      <c r="U126" s="74"/>
      <c r="V126" s="74"/>
      <c r="W126" s="74"/>
      <c r="X126" s="74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</row>
    <row r="127" spans="1:66" ht="13.2" x14ac:dyDescent="0.3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L127" s="73"/>
      <c r="M127" s="73"/>
      <c r="N127" s="73"/>
      <c r="O127" s="73"/>
      <c r="P127" s="73"/>
      <c r="Q127" s="74"/>
      <c r="R127" s="74"/>
      <c r="S127" s="74"/>
      <c r="T127" s="74"/>
      <c r="U127" s="74"/>
      <c r="V127" s="74"/>
      <c r="W127" s="74"/>
      <c r="X127" s="74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</row>
    <row r="128" spans="1:66" ht="13.2" x14ac:dyDescent="0.3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L128" s="73"/>
      <c r="M128" s="73"/>
      <c r="N128" s="73"/>
      <c r="O128" s="73"/>
      <c r="P128" s="73"/>
      <c r="Q128" s="74"/>
      <c r="R128" s="74"/>
      <c r="S128" s="74"/>
      <c r="T128" s="74"/>
      <c r="U128" s="74"/>
      <c r="V128" s="74"/>
      <c r="W128" s="74"/>
      <c r="X128" s="74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73"/>
      <c r="BK128" s="73"/>
      <c r="BL128" s="73"/>
      <c r="BM128" s="73"/>
      <c r="BN128" s="73"/>
    </row>
    <row r="129" spans="1:66" ht="13.2" x14ac:dyDescent="0.3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L129" s="73"/>
      <c r="M129" s="73"/>
      <c r="N129" s="73"/>
      <c r="O129" s="73"/>
      <c r="P129" s="73"/>
      <c r="Q129" s="74"/>
      <c r="R129" s="74"/>
      <c r="S129" s="74"/>
      <c r="T129" s="74"/>
      <c r="U129" s="74"/>
      <c r="V129" s="74"/>
      <c r="W129" s="74"/>
      <c r="X129" s="74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</row>
    <row r="130" spans="1:66" ht="13.2" x14ac:dyDescent="0.3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L130" s="73"/>
      <c r="M130" s="73"/>
      <c r="N130" s="73"/>
      <c r="O130" s="73"/>
      <c r="P130" s="73"/>
      <c r="Q130" s="74"/>
      <c r="R130" s="74"/>
      <c r="S130" s="74"/>
      <c r="T130" s="74"/>
      <c r="U130" s="74"/>
      <c r="V130" s="74"/>
      <c r="W130" s="74"/>
      <c r="X130" s="74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</row>
    <row r="131" spans="1:66" ht="13.2" x14ac:dyDescent="0.3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L131" s="73"/>
      <c r="M131" s="73"/>
      <c r="N131" s="73"/>
      <c r="O131" s="73"/>
      <c r="P131" s="73"/>
      <c r="Q131" s="74"/>
      <c r="R131" s="74"/>
      <c r="S131" s="74"/>
      <c r="T131" s="74"/>
      <c r="U131" s="74"/>
      <c r="V131" s="74"/>
      <c r="W131" s="74"/>
      <c r="X131" s="74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</row>
    <row r="132" spans="1:66" ht="13.2" x14ac:dyDescent="0.3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L132" s="73"/>
      <c r="M132" s="73"/>
      <c r="N132" s="73"/>
      <c r="O132" s="73"/>
      <c r="P132" s="73"/>
      <c r="Q132" s="74"/>
      <c r="R132" s="74"/>
      <c r="S132" s="74"/>
      <c r="T132" s="74"/>
      <c r="U132" s="74"/>
      <c r="V132" s="74"/>
      <c r="W132" s="74"/>
      <c r="X132" s="74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</row>
    <row r="133" spans="1:66" ht="13.2" x14ac:dyDescent="0.3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L133" s="73"/>
      <c r="M133" s="73"/>
      <c r="N133" s="73"/>
      <c r="O133" s="73"/>
      <c r="P133" s="73"/>
      <c r="Q133" s="74"/>
      <c r="R133" s="74"/>
      <c r="S133" s="74"/>
      <c r="T133" s="74"/>
      <c r="U133" s="74"/>
      <c r="V133" s="74"/>
      <c r="W133" s="74"/>
      <c r="X133" s="74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</row>
    <row r="134" spans="1:66" ht="13.2" x14ac:dyDescent="0.3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L134" s="73"/>
      <c r="M134" s="73"/>
      <c r="N134" s="73"/>
      <c r="O134" s="73"/>
      <c r="P134" s="73"/>
      <c r="Q134" s="74"/>
      <c r="R134" s="74"/>
      <c r="S134" s="74"/>
      <c r="T134" s="74"/>
      <c r="U134" s="74"/>
      <c r="V134" s="74"/>
      <c r="W134" s="74"/>
      <c r="X134" s="74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</row>
    <row r="135" spans="1:66" ht="13.2" x14ac:dyDescent="0.3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L135" s="73"/>
      <c r="M135" s="73"/>
      <c r="N135" s="73"/>
      <c r="O135" s="73"/>
      <c r="P135" s="73"/>
      <c r="Q135" s="74"/>
      <c r="R135" s="74"/>
      <c r="S135" s="74"/>
      <c r="T135" s="74"/>
      <c r="U135" s="74"/>
      <c r="V135" s="74"/>
      <c r="W135" s="74"/>
      <c r="X135" s="74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</row>
    <row r="136" spans="1:66" ht="13.2" x14ac:dyDescent="0.3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L136" s="73"/>
      <c r="M136" s="73"/>
      <c r="N136" s="73"/>
      <c r="O136" s="73"/>
      <c r="P136" s="73"/>
      <c r="Q136" s="74"/>
      <c r="R136" s="74"/>
      <c r="S136" s="74"/>
      <c r="T136" s="74"/>
      <c r="U136" s="74"/>
      <c r="V136" s="74"/>
      <c r="W136" s="74"/>
      <c r="X136" s="74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</row>
    <row r="137" spans="1:66" ht="13.2" x14ac:dyDescent="0.3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L137" s="73"/>
      <c r="M137" s="73"/>
      <c r="N137" s="73"/>
      <c r="O137" s="73"/>
      <c r="P137" s="73"/>
      <c r="Q137" s="74"/>
      <c r="R137" s="74"/>
      <c r="S137" s="74"/>
      <c r="T137" s="74"/>
      <c r="U137" s="74"/>
      <c r="V137" s="74"/>
      <c r="W137" s="74"/>
      <c r="X137" s="74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</row>
    <row r="138" spans="1:66" ht="13.2" x14ac:dyDescent="0.3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L138" s="73"/>
      <c r="M138" s="73"/>
      <c r="N138" s="73"/>
      <c r="O138" s="73"/>
      <c r="P138" s="73"/>
      <c r="Q138" s="74"/>
      <c r="R138" s="74"/>
      <c r="S138" s="74"/>
      <c r="T138" s="74"/>
      <c r="U138" s="74"/>
      <c r="V138" s="74"/>
      <c r="W138" s="74"/>
      <c r="X138" s="74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</row>
    <row r="139" spans="1:66" ht="13.2" x14ac:dyDescent="0.3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L139" s="73"/>
      <c r="M139" s="73"/>
      <c r="N139" s="73"/>
      <c r="O139" s="73"/>
      <c r="P139" s="73"/>
      <c r="Q139" s="74"/>
      <c r="R139" s="74"/>
      <c r="S139" s="74"/>
      <c r="T139" s="74"/>
      <c r="U139" s="74"/>
      <c r="V139" s="74"/>
      <c r="W139" s="74"/>
      <c r="X139" s="74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L139" s="73"/>
      <c r="BM139" s="73"/>
      <c r="BN139" s="73"/>
    </row>
    <row r="140" spans="1:66" ht="13.2" x14ac:dyDescent="0.3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L140" s="73"/>
      <c r="M140" s="73"/>
      <c r="N140" s="73"/>
      <c r="O140" s="73"/>
      <c r="P140" s="73"/>
      <c r="Q140" s="74"/>
      <c r="R140" s="74"/>
      <c r="S140" s="74"/>
      <c r="T140" s="74"/>
      <c r="U140" s="74"/>
      <c r="V140" s="74"/>
      <c r="W140" s="74"/>
      <c r="X140" s="74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</row>
    <row r="141" spans="1:66" ht="13.2" x14ac:dyDescent="0.3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L141" s="73"/>
      <c r="M141" s="73"/>
      <c r="N141" s="73"/>
      <c r="O141" s="73"/>
      <c r="P141" s="73"/>
      <c r="Q141" s="74"/>
      <c r="R141" s="74"/>
      <c r="S141" s="74"/>
      <c r="T141" s="74"/>
      <c r="U141" s="74"/>
      <c r="V141" s="74"/>
      <c r="W141" s="74"/>
      <c r="X141" s="74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</row>
    <row r="142" spans="1:66" ht="13.2" x14ac:dyDescent="0.3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L142" s="73"/>
      <c r="M142" s="73"/>
      <c r="N142" s="73"/>
      <c r="O142" s="73"/>
      <c r="P142" s="73"/>
      <c r="Q142" s="74"/>
      <c r="R142" s="74"/>
      <c r="S142" s="74"/>
      <c r="T142" s="74"/>
      <c r="U142" s="74"/>
      <c r="V142" s="74"/>
      <c r="W142" s="74"/>
      <c r="X142" s="74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</row>
    <row r="143" spans="1:66" ht="13.2" x14ac:dyDescent="0.3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L143" s="73"/>
      <c r="M143" s="73"/>
      <c r="N143" s="73"/>
      <c r="O143" s="73"/>
      <c r="P143" s="73"/>
      <c r="Q143" s="74"/>
      <c r="R143" s="74"/>
      <c r="S143" s="74"/>
      <c r="T143" s="74"/>
      <c r="U143" s="74"/>
      <c r="V143" s="74"/>
      <c r="W143" s="74"/>
      <c r="X143" s="74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3"/>
      <c r="BH143" s="73"/>
      <c r="BI143" s="73"/>
      <c r="BJ143" s="73"/>
      <c r="BK143" s="73"/>
      <c r="BL143" s="73"/>
      <c r="BM143" s="73"/>
      <c r="BN143" s="73"/>
    </row>
    <row r="144" spans="1:66" ht="13.2" x14ac:dyDescent="0.3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L144" s="73"/>
      <c r="M144" s="73"/>
      <c r="N144" s="73"/>
      <c r="O144" s="73"/>
      <c r="P144" s="73"/>
      <c r="Q144" s="74"/>
      <c r="R144" s="74"/>
      <c r="S144" s="74"/>
      <c r="T144" s="74"/>
      <c r="U144" s="74"/>
      <c r="V144" s="74"/>
      <c r="W144" s="74"/>
      <c r="X144" s="74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3"/>
      <c r="AT144" s="73"/>
      <c r="AU144" s="73"/>
      <c r="AV144" s="73"/>
      <c r="AW144" s="73"/>
      <c r="AX144" s="73"/>
      <c r="AY144" s="73"/>
      <c r="AZ144" s="73"/>
      <c r="BA144" s="73"/>
      <c r="BB144" s="73"/>
      <c r="BC144" s="73"/>
      <c r="BD144" s="73"/>
      <c r="BE144" s="73"/>
      <c r="BF144" s="73"/>
      <c r="BG144" s="73"/>
      <c r="BH144" s="73"/>
      <c r="BI144" s="73"/>
      <c r="BJ144" s="73"/>
      <c r="BK144" s="73"/>
      <c r="BL144" s="73"/>
      <c r="BM144" s="73"/>
      <c r="BN144" s="73"/>
    </row>
    <row r="145" spans="1:66" ht="13.2" x14ac:dyDescent="0.3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L145" s="73"/>
      <c r="M145" s="73"/>
      <c r="N145" s="73"/>
      <c r="O145" s="73"/>
      <c r="P145" s="73"/>
      <c r="Q145" s="74"/>
      <c r="R145" s="74"/>
      <c r="S145" s="74"/>
      <c r="T145" s="74"/>
      <c r="U145" s="74"/>
      <c r="V145" s="74"/>
      <c r="W145" s="74"/>
      <c r="X145" s="74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3"/>
      <c r="AM145" s="73"/>
      <c r="AN145" s="73"/>
      <c r="AO145" s="73"/>
      <c r="AP145" s="73"/>
      <c r="AQ145" s="73"/>
      <c r="AR145" s="73"/>
      <c r="AS145" s="73"/>
      <c r="AT145" s="73"/>
      <c r="AU145" s="73"/>
      <c r="AV145" s="73"/>
      <c r="AW145" s="73"/>
      <c r="AX145" s="73"/>
      <c r="AY145" s="73"/>
      <c r="AZ145" s="73"/>
      <c r="BA145" s="73"/>
      <c r="BB145" s="73"/>
      <c r="BC145" s="73"/>
      <c r="BD145" s="73"/>
      <c r="BE145" s="73"/>
      <c r="BF145" s="73"/>
      <c r="BG145" s="73"/>
      <c r="BH145" s="73"/>
      <c r="BI145" s="73"/>
      <c r="BJ145" s="73"/>
      <c r="BK145" s="73"/>
      <c r="BL145" s="73"/>
      <c r="BM145" s="73"/>
      <c r="BN145" s="73"/>
    </row>
    <row r="146" spans="1:66" ht="13.2" x14ac:dyDescent="0.3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L146" s="73"/>
      <c r="M146" s="73"/>
      <c r="N146" s="73"/>
      <c r="O146" s="73"/>
      <c r="P146" s="73"/>
      <c r="Q146" s="74"/>
      <c r="R146" s="74"/>
      <c r="S146" s="74"/>
      <c r="T146" s="74"/>
      <c r="U146" s="74"/>
      <c r="V146" s="74"/>
      <c r="W146" s="74"/>
      <c r="X146" s="74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</row>
    <row r="147" spans="1:66" ht="13.2" x14ac:dyDescent="0.3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L147" s="73"/>
      <c r="M147" s="73"/>
      <c r="N147" s="73"/>
      <c r="O147" s="73"/>
      <c r="P147" s="73"/>
      <c r="Q147" s="74"/>
      <c r="R147" s="74"/>
      <c r="S147" s="74"/>
      <c r="T147" s="74"/>
      <c r="U147" s="74"/>
      <c r="V147" s="74"/>
      <c r="W147" s="74"/>
      <c r="X147" s="74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</row>
    <row r="148" spans="1:66" ht="13.2" x14ac:dyDescent="0.3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L148" s="73"/>
      <c r="M148" s="73"/>
      <c r="N148" s="73"/>
      <c r="O148" s="73"/>
      <c r="P148" s="73"/>
      <c r="Q148" s="74"/>
      <c r="R148" s="74"/>
      <c r="S148" s="74"/>
      <c r="T148" s="74"/>
      <c r="U148" s="74"/>
      <c r="V148" s="74"/>
      <c r="W148" s="74"/>
      <c r="X148" s="74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</row>
    <row r="149" spans="1:66" ht="13.2" x14ac:dyDescent="0.3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L149" s="73"/>
      <c r="M149" s="73"/>
      <c r="N149" s="73"/>
      <c r="O149" s="73"/>
      <c r="P149" s="73"/>
      <c r="Q149" s="74"/>
      <c r="R149" s="74"/>
      <c r="S149" s="74"/>
      <c r="T149" s="74"/>
      <c r="U149" s="74"/>
      <c r="V149" s="74"/>
      <c r="W149" s="74"/>
      <c r="X149" s="74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</row>
    <row r="150" spans="1:66" ht="13.2" x14ac:dyDescent="0.3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L150" s="73"/>
      <c r="M150" s="73"/>
      <c r="N150" s="73"/>
      <c r="O150" s="73"/>
      <c r="P150" s="73"/>
      <c r="Q150" s="74"/>
      <c r="R150" s="74"/>
      <c r="S150" s="74"/>
      <c r="T150" s="74"/>
      <c r="U150" s="74"/>
      <c r="V150" s="74"/>
      <c r="W150" s="74"/>
      <c r="X150" s="74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3"/>
      <c r="BI150" s="73"/>
      <c r="BJ150" s="73"/>
      <c r="BK150" s="73"/>
      <c r="BL150" s="73"/>
      <c r="BM150" s="73"/>
      <c r="BN150" s="73"/>
    </row>
    <row r="151" spans="1:66" ht="13.2" x14ac:dyDescent="0.3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L151" s="73"/>
      <c r="M151" s="73"/>
      <c r="N151" s="73"/>
      <c r="O151" s="73"/>
      <c r="P151" s="73"/>
      <c r="Q151" s="74"/>
      <c r="R151" s="74"/>
      <c r="S151" s="74"/>
      <c r="T151" s="74"/>
      <c r="U151" s="74"/>
      <c r="V151" s="74"/>
      <c r="W151" s="74"/>
      <c r="X151" s="74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3"/>
      <c r="AU151" s="73"/>
      <c r="AV151" s="73"/>
      <c r="AW151" s="73"/>
      <c r="AX151" s="73"/>
      <c r="AY151" s="73"/>
      <c r="AZ151" s="73"/>
      <c r="BA151" s="73"/>
      <c r="BB151" s="73"/>
      <c r="BC151" s="73"/>
      <c r="BD151" s="73"/>
      <c r="BE151" s="73"/>
      <c r="BF151" s="73"/>
      <c r="BG151" s="73"/>
      <c r="BH151" s="73"/>
      <c r="BI151" s="73"/>
      <c r="BJ151" s="73"/>
      <c r="BK151" s="73"/>
      <c r="BL151" s="73"/>
      <c r="BM151" s="73"/>
      <c r="BN151" s="73"/>
    </row>
    <row r="152" spans="1:66" ht="13.2" x14ac:dyDescent="0.3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L152" s="73"/>
      <c r="M152" s="73"/>
      <c r="N152" s="73"/>
      <c r="O152" s="73"/>
      <c r="P152" s="73"/>
      <c r="Q152" s="74"/>
      <c r="R152" s="74"/>
      <c r="S152" s="74"/>
      <c r="T152" s="74"/>
      <c r="U152" s="74"/>
      <c r="V152" s="74"/>
      <c r="W152" s="74"/>
      <c r="X152" s="74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3"/>
      <c r="AU152" s="73"/>
      <c r="AV152" s="73"/>
      <c r="AW152" s="73"/>
      <c r="AX152" s="73"/>
      <c r="AY152" s="73"/>
      <c r="AZ152" s="73"/>
      <c r="BA152" s="73"/>
      <c r="BB152" s="73"/>
      <c r="BC152" s="73"/>
      <c r="BD152" s="73"/>
      <c r="BE152" s="73"/>
      <c r="BF152" s="73"/>
      <c r="BG152" s="73"/>
      <c r="BH152" s="73"/>
      <c r="BI152" s="73"/>
      <c r="BJ152" s="73"/>
      <c r="BK152" s="73"/>
      <c r="BL152" s="73"/>
      <c r="BM152" s="73"/>
      <c r="BN152" s="73"/>
    </row>
    <row r="153" spans="1:66" ht="13.2" x14ac:dyDescent="0.3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L153" s="73"/>
      <c r="M153" s="73"/>
      <c r="N153" s="73"/>
      <c r="O153" s="73"/>
      <c r="P153" s="73"/>
      <c r="Q153" s="74"/>
      <c r="R153" s="74"/>
      <c r="S153" s="74"/>
      <c r="T153" s="74"/>
      <c r="U153" s="74"/>
      <c r="V153" s="74"/>
      <c r="W153" s="74"/>
      <c r="X153" s="74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3"/>
      <c r="AU153" s="73"/>
      <c r="AV153" s="73"/>
      <c r="AW153" s="73"/>
      <c r="AX153" s="73"/>
      <c r="AY153" s="73"/>
      <c r="AZ153" s="73"/>
      <c r="BA153" s="73"/>
      <c r="BB153" s="73"/>
      <c r="BC153" s="73"/>
      <c r="BD153" s="73"/>
      <c r="BE153" s="73"/>
      <c r="BF153" s="73"/>
      <c r="BG153" s="73"/>
      <c r="BH153" s="73"/>
      <c r="BI153" s="73"/>
      <c r="BJ153" s="73"/>
      <c r="BK153" s="73"/>
      <c r="BL153" s="73"/>
      <c r="BM153" s="73"/>
      <c r="BN153" s="73"/>
    </row>
    <row r="154" spans="1:66" ht="13.2" x14ac:dyDescent="0.3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L154" s="73"/>
      <c r="M154" s="73"/>
      <c r="N154" s="73"/>
      <c r="O154" s="73"/>
      <c r="P154" s="73"/>
      <c r="Q154" s="74"/>
      <c r="R154" s="74"/>
      <c r="S154" s="74"/>
      <c r="T154" s="74"/>
      <c r="U154" s="74"/>
      <c r="V154" s="74"/>
      <c r="W154" s="74"/>
      <c r="X154" s="74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3"/>
      <c r="AU154" s="73"/>
      <c r="AV154" s="73"/>
      <c r="AW154" s="73"/>
      <c r="AX154" s="73"/>
      <c r="AY154" s="73"/>
      <c r="AZ154" s="73"/>
      <c r="BA154" s="73"/>
      <c r="BB154" s="73"/>
      <c r="BC154" s="73"/>
      <c r="BD154" s="73"/>
      <c r="BE154" s="73"/>
      <c r="BF154" s="73"/>
      <c r="BG154" s="73"/>
      <c r="BH154" s="73"/>
      <c r="BI154" s="73"/>
      <c r="BJ154" s="73"/>
      <c r="BK154" s="73"/>
      <c r="BL154" s="73"/>
      <c r="BM154" s="73"/>
      <c r="BN154" s="73"/>
    </row>
    <row r="155" spans="1:66" ht="13.2" x14ac:dyDescent="0.3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L155" s="73"/>
      <c r="M155" s="73"/>
      <c r="N155" s="73"/>
      <c r="O155" s="73"/>
      <c r="P155" s="73"/>
      <c r="Q155" s="74"/>
      <c r="R155" s="74"/>
      <c r="S155" s="74"/>
      <c r="T155" s="74"/>
      <c r="U155" s="74"/>
      <c r="V155" s="74"/>
      <c r="W155" s="74"/>
      <c r="X155" s="74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3"/>
      <c r="AU155" s="73"/>
      <c r="AV155" s="73"/>
      <c r="AW155" s="73"/>
      <c r="AX155" s="73"/>
      <c r="AY155" s="73"/>
      <c r="AZ155" s="73"/>
      <c r="BA155" s="73"/>
      <c r="BB155" s="73"/>
      <c r="BC155" s="73"/>
      <c r="BD155" s="73"/>
      <c r="BE155" s="73"/>
      <c r="BF155" s="73"/>
      <c r="BG155" s="73"/>
      <c r="BH155" s="73"/>
      <c r="BI155" s="73"/>
      <c r="BJ155" s="73"/>
      <c r="BK155" s="73"/>
      <c r="BL155" s="73"/>
      <c r="BM155" s="73"/>
      <c r="BN155" s="73"/>
    </row>
    <row r="156" spans="1:66" ht="13.2" x14ac:dyDescent="0.3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L156" s="73"/>
      <c r="M156" s="73"/>
      <c r="N156" s="73"/>
      <c r="O156" s="73"/>
      <c r="P156" s="73"/>
      <c r="Q156" s="74"/>
      <c r="R156" s="74"/>
      <c r="S156" s="74"/>
      <c r="T156" s="74"/>
      <c r="U156" s="74"/>
      <c r="V156" s="74"/>
      <c r="W156" s="74"/>
      <c r="X156" s="74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3"/>
      <c r="AU156" s="73"/>
      <c r="AV156" s="73"/>
      <c r="AW156" s="73"/>
      <c r="AX156" s="73"/>
      <c r="AY156" s="73"/>
      <c r="AZ156" s="73"/>
      <c r="BA156" s="73"/>
      <c r="BB156" s="73"/>
      <c r="BC156" s="73"/>
      <c r="BD156" s="73"/>
      <c r="BE156" s="73"/>
      <c r="BF156" s="73"/>
      <c r="BG156" s="73"/>
      <c r="BH156" s="73"/>
      <c r="BI156" s="73"/>
      <c r="BJ156" s="73"/>
      <c r="BK156" s="73"/>
      <c r="BL156" s="73"/>
      <c r="BM156" s="73"/>
      <c r="BN156" s="73"/>
    </row>
    <row r="157" spans="1:66" ht="13.2" x14ac:dyDescent="0.3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L157" s="73"/>
      <c r="M157" s="73"/>
      <c r="N157" s="73"/>
      <c r="O157" s="73"/>
      <c r="P157" s="73"/>
      <c r="Q157" s="74"/>
      <c r="R157" s="74"/>
      <c r="S157" s="74"/>
      <c r="T157" s="74"/>
      <c r="U157" s="74"/>
      <c r="V157" s="74"/>
      <c r="W157" s="74"/>
      <c r="X157" s="74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73"/>
      <c r="AN157" s="73"/>
      <c r="AO157" s="73"/>
      <c r="AP157" s="73"/>
      <c r="AQ157" s="73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3"/>
      <c r="BH157" s="73"/>
      <c r="BI157" s="73"/>
      <c r="BJ157" s="73"/>
      <c r="BK157" s="73"/>
      <c r="BL157" s="73"/>
      <c r="BM157" s="73"/>
      <c r="BN157" s="73"/>
    </row>
    <row r="158" spans="1:66" ht="13.2" x14ac:dyDescent="0.3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L158" s="73"/>
      <c r="M158" s="73"/>
      <c r="N158" s="73"/>
      <c r="O158" s="73"/>
      <c r="P158" s="73"/>
      <c r="Q158" s="74"/>
      <c r="R158" s="74"/>
      <c r="S158" s="74"/>
      <c r="T158" s="74"/>
      <c r="U158" s="74"/>
      <c r="V158" s="74"/>
      <c r="W158" s="74"/>
      <c r="X158" s="74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3"/>
      <c r="BH158" s="73"/>
      <c r="BI158" s="73"/>
      <c r="BJ158" s="73"/>
      <c r="BK158" s="73"/>
      <c r="BL158" s="73"/>
      <c r="BM158" s="73"/>
      <c r="BN158" s="73"/>
    </row>
    <row r="159" spans="1:66" ht="13.2" x14ac:dyDescent="0.3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L159" s="73"/>
      <c r="M159" s="73"/>
      <c r="N159" s="73"/>
      <c r="O159" s="73"/>
      <c r="P159" s="73"/>
      <c r="Q159" s="74"/>
      <c r="R159" s="74"/>
      <c r="S159" s="74"/>
      <c r="T159" s="74"/>
      <c r="U159" s="74"/>
      <c r="V159" s="74"/>
      <c r="W159" s="74"/>
      <c r="X159" s="74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</row>
    <row r="160" spans="1:66" ht="13.2" x14ac:dyDescent="0.3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L160" s="73"/>
      <c r="M160" s="73"/>
      <c r="N160" s="73"/>
      <c r="O160" s="73"/>
      <c r="P160" s="73"/>
      <c r="Q160" s="74"/>
      <c r="R160" s="74"/>
      <c r="S160" s="74"/>
      <c r="T160" s="74"/>
      <c r="U160" s="74"/>
      <c r="V160" s="74"/>
      <c r="W160" s="74"/>
      <c r="X160" s="74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</row>
    <row r="161" spans="1:66" ht="13.2" x14ac:dyDescent="0.3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L161" s="73"/>
      <c r="M161" s="73"/>
      <c r="N161" s="73"/>
      <c r="O161" s="73"/>
      <c r="P161" s="73"/>
      <c r="Q161" s="74"/>
      <c r="R161" s="74"/>
      <c r="S161" s="74"/>
      <c r="T161" s="74"/>
      <c r="U161" s="74"/>
      <c r="V161" s="74"/>
      <c r="W161" s="74"/>
      <c r="X161" s="74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</row>
    <row r="162" spans="1:66" ht="13.2" x14ac:dyDescent="0.3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L162" s="73"/>
      <c r="M162" s="73"/>
      <c r="N162" s="73"/>
      <c r="O162" s="73"/>
      <c r="P162" s="73"/>
      <c r="Q162" s="74"/>
      <c r="R162" s="74"/>
      <c r="S162" s="74"/>
      <c r="T162" s="74"/>
      <c r="U162" s="74"/>
      <c r="V162" s="74"/>
      <c r="W162" s="74"/>
      <c r="X162" s="74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3"/>
      <c r="AX162" s="73"/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3"/>
      <c r="BJ162" s="73"/>
      <c r="BK162" s="73"/>
      <c r="BL162" s="73"/>
      <c r="BM162" s="73"/>
      <c r="BN162" s="73"/>
    </row>
    <row r="163" spans="1:66" ht="13.2" x14ac:dyDescent="0.3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L163" s="73"/>
      <c r="M163" s="73"/>
      <c r="N163" s="73"/>
      <c r="O163" s="73"/>
      <c r="P163" s="73"/>
      <c r="Q163" s="74"/>
      <c r="R163" s="74"/>
      <c r="S163" s="74"/>
      <c r="T163" s="74"/>
      <c r="U163" s="74"/>
      <c r="V163" s="74"/>
      <c r="W163" s="74"/>
      <c r="X163" s="74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  <c r="BH163" s="73"/>
      <c r="BI163" s="73"/>
      <c r="BJ163" s="73"/>
      <c r="BK163" s="73"/>
      <c r="BL163" s="73"/>
      <c r="BM163" s="73"/>
      <c r="BN163" s="73"/>
    </row>
    <row r="164" spans="1:66" ht="13.2" x14ac:dyDescent="0.3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L164" s="73"/>
      <c r="M164" s="73"/>
      <c r="N164" s="73"/>
      <c r="O164" s="73"/>
      <c r="P164" s="73"/>
      <c r="Q164" s="74"/>
      <c r="R164" s="74"/>
      <c r="S164" s="74"/>
      <c r="T164" s="74"/>
      <c r="U164" s="74"/>
      <c r="V164" s="74"/>
      <c r="W164" s="74"/>
      <c r="X164" s="74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3"/>
      <c r="AX164" s="73"/>
      <c r="AY164" s="73"/>
      <c r="AZ164" s="73"/>
      <c r="BA164" s="73"/>
      <c r="BB164" s="73"/>
      <c r="BC164" s="73"/>
      <c r="BD164" s="73"/>
      <c r="BE164" s="73"/>
      <c r="BF164" s="73"/>
      <c r="BG164" s="73"/>
      <c r="BH164" s="73"/>
      <c r="BI164" s="73"/>
      <c r="BJ164" s="73"/>
      <c r="BK164" s="73"/>
      <c r="BL164" s="73"/>
      <c r="BM164" s="73"/>
      <c r="BN164" s="73"/>
    </row>
    <row r="165" spans="1:66" ht="13.2" x14ac:dyDescent="0.3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L165" s="73"/>
      <c r="M165" s="73"/>
      <c r="N165" s="73"/>
      <c r="O165" s="73"/>
      <c r="P165" s="73"/>
      <c r="Q165" s="74"/>
      <c r="R165" s="74"/>
      <c r="S165" s="74"/>
      <c r="T165" s="74"/>
      <c r="U165" s="74"/>
      <c r="V165" s="74"/>
      <c r="W165" s="74"/>
      <c r="X165" s="74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3"/>
      <c r="AK165" s="73"/>
      <c r="AL165" s="73"/>
      <c r="AM165" s="73"/>
      <c r="AN165" s="73"/>
      <c r="AO165" s="73"/>
      <c r="AP165" s="73"/>
      <c r="AQ165" s="73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  <c r="BE165" s="73"/>
      <c r="BF165" s="73"/>
      <c r="BG165" s="73"/>
      <c r="BH165" s="73"/>
      <c r="BI165" s="73"/>
      <c r="BJ165" s="73"/>
      <c r="BK165" s="73"/>
      <c r="BL165" s="73"/>
      <c r="BM165" s="73"/>
      <c r="BN165" s="73"/>
    </row>
    <row r="166" spans="1:66" ht="13.2" x14ac:dyDescent="0.3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L166" s="73"/>
      <c r="M166" s="73"/>
      <c r="N166" s="73"/>
      <c r="O166" s="73"/>
      <c r="P166" s="73"/>
      <c r="Q166" s="74"/>
      <c r="R166" s="74"/>
      <c r="S166" s="74"/>
      <c r="T166" s="74"/>
      <c r="U166" s="74"/>
      <c r="V166" s="74"/>
      <c r="W166" s="74"/>
      <c r="X166" s="74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3"/>
      <c r="BH166" s="73"/>
      <c r="BI166" s="73"/>
      <c r="BJ166" s="73"/>
      <c r="BK166" s="73"/>
      <c r="BL166" s="73"/>
      <c r="BM166" s="73"/>
      <c r="BN166" s="73"/>
    </row>
    <row r="167" spans="1:66" ht="13.2" x14ac:dyDescent="0.3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L167" s="73"/>
      <c r="M167" s="73"/>
      <c r="N167" s="73"/>
      <c r="O167" s="73"/>
      <c r="P167" s="73"/>
      <c r="Q167" s="74"/>
      <c r="R167" s="74"/>
      <c r="S167" s="74"/>
      <c r="T167" s="74"/>
      <c r="U167" s="74"/>
      <c r="V167" s="74"/>
      <c r="W167" s="74"/>
      <c r="X167" s="74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3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3"/>
      <c r="BH167" s="73"/>
      <c r="BI167" s="73"/>
      <c r="BJ167" s="73"/>
      <c r="BK167" s="73"/>
      <c r="BL167" s="73"/>
      <c r="BM167" s="73"/>
      <c r="BN167" s="73"/>
    </row>
    <row r="168" spans="1:66" ht="13.2" x14ac:dyDescent="0.3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L168" s="73"/>
      <c r="M168" s="73"/>
      <c r="N168" s="73"/>
      <c r="O168" s="73"/>
      <c r="P168" s="73"/>
      <c r="Q168" s="74"/>
      <c r="R168" s="74"/>
      <c r="S168" s="74"/>
      <c r="T168" s="74"/>
      <c r="U168" s="74"/>
      <c r="V168" s="74"/>
      <c r="W168" s="74"/>
      <c r="X168" s="74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73"/>
      <c r="AM168" s="73"/>
      <c r="AN168" s="73"/>
      <c r="AO168" s="73"/>
      <c r="AP168" s="73"/>
      <c r="AQ168" s="73"/>
      <c r="AR168" s="73"/>
      <c r="AS168" s="73"/>
      <c r="AT168" s="73"/>
      <c r="AU168" s="73"/>
      <c r="AV168" s="73"/>
      <c r="AW168" s="73"/>
      <c r="AX168" s="73"/>
      <c r="AY168" s="73"/>
      <c r="AZ168" s="73"/>
      <c r="BA168" s="73"/>
      <c r="BB168" s="73"/>
      <c r="BC168" s="73"/>
      <c r="BD168" s="73"/>
      <c r="BE168" s="73"/>
      <c r="BF168" s="73"/>
      <c r="BG168" s="73"/>
      <c r="BH168" s="73"/>
      <c r="BI168" s="73"/>
      <c r="BJ168" s="73"/>
      <c r="BK168" s="73"/>
      <c r="BL168" s="73"/>
      <c r="BM168" s="73"/>
      <c r="BN168" s="73"/>
    </row>
    <row r="169" spans="1:66" ht="13.2" x14ac:dyDescent="0.3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L169" s="73"/>
      <c r="M169" s="73"/>
      <c r="N169" s="73"/>
      <c r="O169" s="73"/>
      <c r="P169" s="73"/>
      <c r="Q169" s="74"/>
      <c r="R169" s="74"/>
      <c r="S169" s="74"/>
      <c r="T169" s="74"/>
      <c r="U169" s="74"/>
      <c r="V169" s="74"/>
      <c r="W169" s="74"/>
      <c r="X169" s="74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73"/>
      <c r="AN169" s="73"/>
      <c r="AO169" s="73"/>
      <c r="AP169" s="73"/>
      <c r="AQ169" s="73"/>
      <c r="AR169" s="73"/>
      <c r="AS169" s="73"/>
      <c r="AT169" s="73"/>
      <c r="AU169" s="73"/>
      <c r="AV169" s="73"/>
      <c r="AW169" s="73"/>
      <c r="AX169" s="73"/>
      <c r="AY169" s="73"/>
      <c r="AZ169" s="73"/>
      <c r="BA169" s="73"/>
      <c r="BB169" s="73"/>
      <c r="BC169" s="73"/>
      <c r="BD169" s="73"/>
      <c r="BE169" s="73"/>
      <c r="BF169" s="73"/>
      <c r="BG169" s="73"/>
      <c r="BH169" s="73"/>
      <c r="BI169" s="73"/>
      <c r="BJ169" s="73"/>
      <c r="BK169" s="73"/>
      <c r="BL169" s="73"/>
      <c r="BM169" s="73"/>
      <c r="BN169" s="73"/>
    </row>
    <row r="170" spans="1:66" ht="13.2" x14ac:dyDescent="0.3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L170" s="73"/>
      <c r="M170" s="73"/>
      <c r="N170" s="73"/>
      <c r="O170" s="73"/>
      <c r="P170" s="73"/>
      <c r="Q170" s="74"/>
      <c r="R170" s="74"/>
      <c r="S170" s="74"/>
      <c r="T170" s="74"/>
      <c r="U170" s="74"/>
      <c r="V170" s="74"/>
      <c r="W170" s="74"/>
      <c r="X170" s="74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  <c r="AM170" s="73"/>
      <c r="AN170" s="73"/>
      <c r="AO170" s="73"/>
      <c r="AP170" s="73"/>
      <c r="AQ170" s="73"/>
      <c r="AR170" s="73"/>
      <c r="AS170" s="73"/>
      <c r="AT170" s="73"/>
      <c r="AU170" s="73"/>
      <c r="AV170" s="73"/>
      <c r="AW170" s="73"/>
      <c r="AX170" s="73"/>
      <c r="AY170" s="73"/>
      <c r="AZ170" s="73"/>
      <c r="BA170" s="73"/>
      <c r="BB170" s="73"/>
      <c r="BC170" s="73"/>
      <c r="BD170" s="73"/>
      <c r="BE170" s="73"/>
      <c r="BF170" s="73"/>
      <c r="BG170" s="73"/>
      <c r="BH170" s="73"/>
      <c r="BI170" s="73"/>
      <c r="BJ170" s="73"/>
      <c r="BK170" s="73"/>
      <c r="BL170" s="73"/>
      <c r="BM170" s="73"/>
      <c r="BN170" s="73"/>
    </row>
    <row r="171" spans="1:66" ht="13.2" x14ac:dyDescent="0.3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L171" s="73"/>
      <c r="M171" s="73"/>
      <c r="N171" s="73"/>
      <c r="O171" s="73"/>
      <c r="P171" s="73"/>
      <c r="Q171" s="74"/>
      <c r="R171" s="74"/>
      <c r="S171" s="74"/>
      <c r="T171" s="74"/>
      <c r="U171" s="74"/>
      <c r="V171" s="74"/>
      <c r="W171" s="74"/>
      <c r="X171" s="74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73"/>
      <c r="AK171" s="73"/>
      <c r="AL171" s="73"/>
      <c r="AM171" s="73"/>
      <c r="AN171" s="73"/>
      <c r="AO171" s="73"/>
      <c r="AP171" s="73"/>
      <c r="AQ171" s="73"/>
      <c r="AR171" s="73"/>
      <c r="AS171" s="73"/>
      <c r="AT171" s="73"/>
      <c r="AU171" s="73"/>
      <c r="AV171" s="73"/>
      <c r="AW171" s="73"/>
      <c r="AX171" s="73"/>
      <c r="AY171" s="73"/>
      <c r="AZ171" s="73"/>
      <c r="BA171" s="73"/>
      <c r="BB171" s="73"/>
      <c r="BC171" s="73"/>
      <c r="BD171" s="73"/>
      <c r="BE171" s="73"/>
      <c r="BF171" s="73"/>
      <c r="BG171" s="73"/>
      <c r="BH171" s="73"/>
      <c r="BI171" s="73"/>
      <c r="BJ171" s="73"/>
      <c r="BK171" s="73"/>
      <c r="BL171" s="73"/>
      <c r="BM171" s="73"/>
      <c r="BN171" s="73"/>
    </row>
    <row r="172" spans="1:66" ht="13.2" x14ac:dyDescent="0.3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L172" s="73"/>
      <c r="M172" s="73"/>
      <c r="N172" s="73"/>
      <c r="O172" s="73"/>
      <c r="P172" s="73"/>
      <c r="Q172" s="74"/>
      <c r="R172" s="74"/>
      <c r="S172" s="74"/>
      <c r="T172" s="74"/>
      <c r="U172" s="74"/>
      <c r="V172" s="74"/>
      <c r="W172" s="74"/>
      <c r="X172" s="74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73"/>
      <c r="AN172" s="73"/>
      <c r="AO172" s="73"/>
      <c r="AP172" s="73"/>
      <c r="AQ172" s="73"/>
      <c r="AR172" s="73"/>
      <c r="AS172" s="73"/>
      <c r="AT172" s="73"/>
      <c r="AU172" s="73"/>
      <c r="AV172" s="73"/>
      <c r="AW172" s="73"/>
      <c r="AX172" s="73"/>
      <c r="AY172" s="73"/>
      <c r="AZ172" s="73"/>
      <c r="BA172" s="73"/>
      <c r="BB172" s="73"/>
      <c r="BC172" s="73"/>
      <c r="BD172" s="73"/>
      <c r="BE172" s="73"/>
      <c r="BF172" s="73"/>
      <c r="BG172" s="73"/>
      <c r="BH172" s="73"/>
      <c r="BI172" s="73"/>
      <c r="BJ172" s="73"/>
      <c r="BK172" s="73"/>
      <c r="BL172" s="73"/>
      <c r="BM172" s="73"/>
      <c r="BN172" s="73"/>
    </row>
    <row r="173" spans="1:66" ht="13.2" x14ac:dyDescent="0.3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L173" s="73"/>
      <c r="M173" s="73"/>
      <c r="N173" s="73"/>
      <c r="O173" s="73"/>
      <c r="P173" s="73"/>
      <c r="Q173" s="74"/>
      <c r="R173" s="74"/>
      <c r="S173" s="74"/>
      <c r="T173" s="74"/>
      <c r="U173" s="74"/>
      <c r="V173" s="74"/>
      <c r="W173" s="74"/>
      <c r="X173" s="74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73"/>
      <c r="AN173" s="73"/>
      <c r="AO173" s="73"/>
      <c r="AP173" s="73"/>
      <c r="AQ173" s="73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  <c r="BE173" s="73"/>
      <c r="BF173" s="73"/>
      <c r="BG173" s="73"/>
      <c r="BH173" s="73"/>
      <c r="BI173" s="73"/>
      <c r="BJ173" s="73"/>
      <c r="BK173" s="73"/>
      <c r="BL173" s="73"/>
      <c r="BM173" s="73"/>
      <c r="BN173" s="73"/>
    </row>
    <row r="174" spans="1:66" ht="13.2" x14ac:dyDescent="0.3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L174" s="73"/>
      <c r="M174" s="73"/>
      <c r="N174" s="73"/>
      <c r="O174" s="73"/>
      <c r="P174" s="73"/>
      <c r="Q174" s="74"/>
      <c r="R174" s="74"/>
      <c r="S174" s="74"/>
      <c r="T174" s="74"/>
      <c r="U174" s="74"/>
      <c r="V174" s="74"/>
      <c r="W174" s="74"/>
      <c r="X174" s="74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3"/>
      <c r="BI174" s="73"/>
      <c r="BJ174" s="73"/>
      <c r="BK174" s="73"/>
      <c r="BL174" s="73"/>
      <c r="BM174" s="73"/>
      <c r="BN174" s="73"/>
    </row>
    <row r="175" spans="1:66" ht="13.2" x14ac:dyDescent="0.3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L175" s="73"/>
      <c r="M175" s="73"/>
      <c r="N175" s="73"/>
      <c r="O175" s="73"/>
      <c r="P175" s="73"/>
      <c r="Q175" s="74"/>
      <c r="R175" s="74"/>
      <c r="S175" s="74"/>
      <c r="T175" s="74"/>
      <c r="U175" s="74"/>
      <c r="V175" s="74"/>
      <c r="W175" s="74"/>
      <c r="X175" s="74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  <c r="BH175" s="73"/>
      <c r="BI175" s="73"/>
      <c r="BJ175" s="73"/>
      <c r="BK175" s="73"/>
      <c r="BL175" s="73"/>
      <c r="BM175" s="73"/>
      <c r="BN175" s="73"/>
    </row>
    <row r="176" spans="1:66" ht="13.2" x14ac:dyDescent="0.3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L176" s="73"/>
      <c r="M176" s="73"/>
      <c r="N176" s="73"/>
      <c r="O176" s="73"/>
      <c r="P176" s="73"/>
      <c r="Q176" s="74"/>
      <c r="R176" s="74"/>
      <c r="S176" s="74"/>
      <c r="T176" s="74"/>
      <c r="U176" s="74"/>
      <c r="V176" s="74"/>
      <c r="W176" s="74"/>
      <c r="X176" s="74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3"/>
      <c r="BI176" s="73"/>
      <c r="BJ176" s="73"/>
      <c r="BK176" s="73"/>
      <c r="BL176" s="73"/>
      <c r="BM176" s="73"/>
      <c r="BN176" s="73"/>
    </row>
    <row r="177" spans="1:66" ht="13.2" x14ac:dyDescent="0.3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L177" s="73"/>
      <c r="M177" s="73"/>
      <c r="N177" s="73"/>
      <c r="O177" s="73"/>
      <c r="P177" s="73"/>
      <c r="Q177" s="74"/>
      <c r="R177" s="74"/>
      <c r="S177" s="74"/>
      <c r="T177" s="74"/>
      <c r="U177" s="74"/>
      <c r="V177" s="74"/>
      <c r="W177" s="74"/>
      <c r="X177" s="74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73"/>
      <c r="AN177" s="73"/>
      <c r="AO177" s="73"/>
      <c r="AP177" s="73"/>
      <c r="AQ177" s="73"/>
      <c r="AR177" s="73"/>
      <c r="AS177" s="73"/>
      <c r="AT177" s="73"/>
      <c r="AU177" s="73"/>
      <c r="AV177" s="73"/>
      <c r="AW177" s="73"/>
      <c r="AX177" s="73"/>
      <c r="AY177" s="73"/>
      <c r="AZ177" s="73"/>
      <c r="BA177" s="73"/>
      <c r="BB177" s="73"/>
      <c r="BC177" s="73"/>
      <c r="BD177" s="73"/>
      <c r="BE177" s="73"/>
      <c r="BF177" s="73"/>
      <c r="BG177" s="73"/>
      <c r="BH177" s="73"/>
      <c r="BI177" s="73"/>
      <c r="BJ177" s="73"/>
      <c r="BK177" s="73"/>
      <c r="BL177" s="73"/>
      <c r="BM177" s="73"/>
      <c r="BN177" s="73"/>
    </row>
    <row r="178" spans="1:66" ht="13.2" x14ac:dyDescent="0.3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L178" s="73"/>
      <c r="M178" s="73"/>
      <c r="N178" s="73"/>
      <c r="O178" s="73"/>
      <c r="P178" s="73"/>
      <c r="Q178" s="74"/>
      <c r="R178" s="74"/>
      <c r="S178" s="74"/>
      <c r="T178" s="74"/>
      <c r="U178" s="74"/>
      <c r="V178" s="74"/>
      <c r="W178" s="74"/>
      <c r="X178" s="74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3"/>
      <c r="AM178" s="73"/>
      <c r="AN178" s="73"/>
      <c r="AO178" s="73"/>
      <c r="AP178" s="73"/>
      <c r="AQ178" s="73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  <c r="BH178" s="73"/>
      <c r="BI178" s="73"/>
      <c r="BJ178" s="73"/>
      <c r="BK178" s="73"/>
      <c r="BL178" s="73"/>
      <c r="BM178" s="73"/>
      <c r="BN178" s="73"/>
    </row>
    <row r="179" spans="1:66" ht="13.2" x14ac:dyDescent="0.3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L179" s="73"/>
      <c r="M179" s="73"/>
      <c r="N179" s="73"/>
      <c r="O179" s="73"/>
      <c r="P179" s="73"/>
      <c r="Q179" s="74"/>
      <c r="R179" s="74"/>
      <c r="S179" s="74"/>
      <c r="T179" s="74"/>
      <c r="U179" s="74"/>
      <c r="V179" s="74"/>
      <c r="W179" s="74"/>
      <c r="X179" s="74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  <c r="AL179" s="73"/>
      <c r="AM179" s="73"/>
      <c r="AN179" s="73"/>
      <c r="AO179" s="73"/>
      <c r="AP179" s="73"/>
      <c r="AQ179" s="73"/>
      <c r="AR179" s="73"/>
      <c r="AS179" s="73"/>
      <c r="AT179" s="73"/>
      <c r="AU179" s="73"/>
      <c r="AV179" s="73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73"/>
      <c r="BH179" s="73"/>
      <c r="BI179" s="73"/>
      <c r="BJ179" s="73"/>
      <c r="BK179" s="73"/>
      <c r="BL179" s="73"/>
      <c r="BM179" s="73"/>
      <c r="BN179" s="73"/>
    </row>
    <row r="180" spans="1:66" ht="13.2" x14ac:dyDescent="0.3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L180" s="73"/>
      <c r="M180" s="73"/>
      <c r="N180" s="73"/>
      <c r="O180" s="73"/>
      <c r="P180" s="73"/>
      <c r="Q180" s="74"/>
      <c r="R180" s="74"/>
      <c r="S180" s="74"/>
      <c r="T180" s="74"/>
      <c r="U180" s="74"/>
      <c r="V180" s="74"/>
      <c r="W180" s="74"/>
      <c r="X180" s="74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73"/>
      <c r="BL180" s="73"/>
      <c r="BM180" s="73"/>
      <c r="BN180" s="73"/>
    </row>
    <row r="181" spans="1:66" ht="13.2" x14ac:dyDescent="0.3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L181" s="73"/>
      <c r="M181" s="73"/>
      <c r="N181" s="73"/>
      <c r="O181" s="73"/>
      <c r="P181" s="73"/>
      <c r="Q181" s="74"/>
      <c r="R181" s="74"/>
      <c r="S181" s="74"/>
      <c r="T181" s="74"/>
      <c r="U181" s="74"/>
      <c r="V181" s="74"/>
      <c r="W181" s="74"/>
      <c r="X181" s="74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  <c r="BI181" s="73"/>
      <c r="BJ181" s="73"/>
      <c r="BK181" s="73"/>
      <c r="BL181" s="73"/>
      <c r="BM181" s="73"/>
      <c r="BN181" s="73"/>
    </row>
    <row r="182" spans="1:66" ht="13.2" x14ac:dyDescent="0.3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L182" s="73"/>
      <c r="M182" s="73"/>
      <c r="N182" s="73"/>
      <c r="O182" s="73"/>
      <c r="P182" s="73"/>
      <c r="Q182" s="74"/>
      <c r="R182" s="74"/>
      <c r="S182" s="74"/>
      <c r="T182" s="74"/>
      <c r="U182" s="74"/>
      <c r="V182" s="74"/>
      <c r="W182" s="74"/>
      <c r="X182" s="74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73"/>
      <c r="AK182" s="73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  <c r="BK182" s="73"/>
      <c r="BL182" s="73"/>
      <c r="BM182" s="73"/>
      <c r="BN182" s="73"/>
    </row>
    <row r="183" spans="1:66" ht="13.2" x14ac:dyDescent="0.3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L183" s="73"/>
      <c r="M183" s="73"/>
      <c r="N183" s="73"/>
      <c r="O183" s="73"/>
      <c r="P183" s="73"/>
      <c r="Q183" s="74"/>
      <c r="R183" s="74"/>
      <c r="S183" s="74"/>
      <c r="T183" s="74"/>
      <c r="U183" s="74"/>
      <c r="V183" s="74"/>
      <c r="W183" s="74"/>
      <c r="X183" s="74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  <c r="AM183" s="73"/>
      <c r="AN183" s="73"/>
      <c r="AO183" s="73"/>
      <c r="AP183" s="73"/>
      <c r="AQ183" s="73"/>
      <c r="AR183" s="73"/>
      <c r="AS183" s="73"/>
      <c r="AT183" s="73"/>
      <c r="AU183" s="73"/>
      <c r="AV183" s="73"/>
      <c r="AW183" s="73"/>
      <c r="AX183" s="73"/>
      <c r="AY183" s="73"/>
      <c r="AZ183" s="73"/>
      <c r="BA183" s="73"/>
      <c r="BB183" s="73"/>
      <c r="BC183" s="73"/>
      <c r="BD183" s="73"/>
      <c r="BE183" s="73"/>
      <c r="BF183" s="73"/>
      <c r="BG183" s="73"/>
      <c r="BH183" s="73"/>
      <c r="BI183" s="73"/>
      <c r="BJ183" s="73"/>
      <c r="BK183" s="73"/>
      <c r="BL183" s="73"/>
      <c r="BM183" s="73"/>
      <c r="BN183" s="73"/>
    </row>
    <row r="184" spans="1:66" ht="13.2" x14ac:dyDescent="0.3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L184" s="73"/>
      <c r="M184" s="73"/>
      <c r="N184" s="73"/>
      <c r="O184" s="73"/>
      <c r="P184" s="73"/>
      <c r="Q184" s="74"/>
      <c r="R184" s="74"/>
      <c r="S184" s="74"/>
      <c r="T184" s="74"/>
      <c r="U184" s="74"/>
      <c r="V184" s="74"/>
      <c r="W184" s="74"/>
      <c r="X184" s="74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73"/>
      <c r="AK184" s="73"/>
      <c r="AL184" s="73"/>
      <c r="AM184" s="73"/>
      <c r="AN184" s="73"/>
      <c r="AO184" s="73"/>
      <c r="AP184" s="73"/>
      <c r="AQ184" s="73"/>
      <c r="AR184" s="73"/>
      <c r="AS184" s="73"/>
      <c r="AT184" s="73"/>
      <c r="AU184" s="73"/>
      <c r="AV184" s="73"/>
      <c r="AW184" s="73"/>
      <c r="AX184" s="73"/>
      <c r="AY184" s="73"/>
      <c r="AZ184" s="73"/>
      <c r="BA184" s="73"/>
      <c r="BB184" s="73"/>
      <c r="BC184" s="73"/>
      <c r="BD184" s="73"/>
      <c r="BE184" s="73"/>
      <c r="BF184" s="73"/>
      <c r="BG184" s="73"/>
      <c r="BH184" s="73"/>
      <c r="BI184" s="73"/>
      <c r="BJ184" s="73"/>
      <c r="BK184" s="73"/>
      <c r="BL184" s="73"/>
      <c r="BM184" s="73"/>
      <c r="BN184" s="73"/>
    </row>
    <row r="185" spans="1:66" ht="13.2" x14ac:dyDescent="0.3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L185" s="73"/>
      <c r="M185" s="73"/>
      <c r="N185" s="73"/>
      <c r="O185" s="73"/>
      <c r="P185" s="73"/>
      <c r="Q185" s="73"/>
      <c r="R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73"/>
      <c r="AZ185" s="73"/>
      <c r="BA185" s="73"/>
      <c r="BB185" s="73"/>
      <c r="BC185" s="73"/>
      <c r="BD185" s="73"/>
      <c r="BE185" s="73"/>
      <c r="BF185" s="73"/>
      <c r="BG185" s="73"/>
      <c r="BH185" s="73"/>
      <c r="BI185" s="73"/>
      <c r="BJ185" s="73"/>
      <c r="BK185" s="73"/>
      <c r="BL185" s="73"/>
      <c r="BM185" s="73"/>
      <c r="BN185" s="73"/>
    </row>
    <row r="186" spans="1:66" ht="13.2" x14ac:dyDescent="0.3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L186" s="73"/>
      <c r="M186" s="73"/>
      <c r="N186" s="73"/>
      <c r="O186" s="73"/>
      <c r="P186" s="73"/>
      <c r="Q186" s="73"/>
      <c r="R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73"/>
      <c r="AN186" s="73"/>
      <c r="AO186" s="73"/>
      <c r="AP186" s="73"/>
      <c r="AQ186" s="73"/>
      <c r="AR186" s="73"/>
      <c r="AS186" s="73"/>
      <c r="AT186" s="73"/>
      <c r="AU186" s="73"/>
      <c r="AV186" s="73"/>
      <c r="AW186" s="73"/>
      <c r="AX186" s="73"/>
      <c r="AY186" s="73"/>
      <c r="AZ186" s="73"/>
      <c r="BA186" s="73"/>
      <c r="BB186" s="73"/>
      <c r="BC186" s="73"/>
      <c r="BD186" s="73"/>
      <c r="BE186" s="73"/>
      <c r="BF186" s="73"/>
      <c r="BG186" s="73"/>
      <c r="BH186" s="73"/>
      <c r="BI186" s="73"/>
      <c r="BJ186" s="73"/>
      <c r="BK186" s="73"/>
      <c r="BL186" s="73"/>
      <c r="BM186" s="73"/>
      <c r="BN186" s="73"/>
    </row>
    <row r="187" spans="1:66" ht="13.2" x14ac:dyDescent="0.3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L187" s="73"/>
      <c r="M187" s="73"/>
      <c r="N187" s="73"/>
      <c r="O187" s="73"/>
      <c r="P187" s="73"/>
      <c r="Q187" s="73"/>
      <c r="R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  <c r="AM187" s="73"/>
      <c r="AN187" s="73"/>
      <c r="AO187" s="73"/>
      <c r="AP187" s="73"/>
      <c r="AQ187" s="73"/>
      <c r="AR187" s="73"/>
      <c r="AS187" s="73"/>
      <c r="AT187" s="73"/>
      <c r="AU187" s="73"/>
      <c r="AV187" s="73"/>
      <c r="AW187" s="73"/>
      <c r="AX187" s="73"/>
      <c r="AY187" s="73"/>
      <c r="AZ187" s="73"/>
      <c r="BA187" s="73"/>
      <c r="BB187" s="73"/>
      <c r="BC187" s="73"/>
      <c r="BD187" s="73"/>
      <c r="BE187" s="73"/>
      <c r="BF187" s="73"/>
      <c r="BG187" s="73"/>
      <c r="BH187" s="73"/>
      <c r="BI187" s="73"/>
      <c r="BJ187" s="73"/>
      <c r="BK187" s="73"/>
      <c r="BL187" s="73"/>
      <c r="BM187" s="73"/>
      <c r="BN187" s="73"/>
    </row>
    <row r="188" spans="1:66" ht="13.2" x14ac:dyDescent="0.3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L188" s="73"/>
      <c r="M188" s="73"/>
      <c r="N188" s="73"/>
      <c r="O188" s="73"/>
      <c r="P188" s="73"/>
      <c r="Q188" s="73"/>
      <c r="R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  <c r="AL188" s="73"/>
      <c r="AM188" s="73"/>
      <c r="AN188" s="73"/>
      <c r="AO188" s="73"/>
      <c r="AP188" s="73"/>
      <c r="AQ188" s="73"/>
      <c r="AR188" s="73"/>
      <c r="AS188" s="73"/>
      <c r="AT188" s="73"/>
      <c r="AU188" s="73"/>
      <c r="AV188" s="73"/>
      <c r="AW188" s="73"/>
      <c r="AX188" s="73"/>
      <c r="AY188" s="73"/>
      <c r="AZ188" s="73"/>
      <c r="BA188" s="73"/>
      <c r="BB188" s="73"/>
      <c r="BC188" s="73"/>
      <c r="BD188" s="73"/>
      <c r="BE188" s="73"/>
      <c r="BF188" s="73"/>
      <c r="BG188" s="73"/>
      <c r="BH188" s="73"/>
      <c r="BI188" s="73"/>
      <c r="BJ188" s="73"/>
      <c r="BK188" s="73"/>
      <c r="BL188" s="73"/>
      <c r="BM188" s="73"/>
      <c r="BN188" s="73"/>
    </row>
    <row r="189" spans="1:66" ht="13.2" x14ac:dyDescent="0.3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L189" s="73"/>
      <c r="M189" s="73"/>
      <c r="N189" s="73"/>
      <c r="O189" s="73"/>
      <c r="P189" s="73"/>
      <c r="Q189" s="73"/>
      <c r="R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73"/>
      <c r="AK189" s="73"/>
      <c r="AL189" s="73"/>
      <c r="AM189" s="73"/>
      <c r="AN189" s="73"/>
      <c r="AO189" s="73"/>
      <c r="AP189" s="73"/>
      <c r="AQ189" s="73"/>
      <c r="AR189" s="73"/>
      <c r="AS189" s="73"/>
      <c r="AT189" s="73"/>
      <c r="AU189" s="73"/>
      <c r="AV189" s="73"/>
      <c r="AW189" s="73"/>
      <c r="AX189" s="73"/>
      <c r="AY189" s="73"/>
      <c r="AZ189" s="73"/>
      <c r="BA189" s="73"/>
      <c r="BB189" s="73"/>
      <c r="BC189" s="73"/>
      <c r="BD189" s="73"/>
      <c r="BE189" s="73"/>
      <c r="BF189" s="73"/>
      <c r="BG189" s="73"/>
      <c r="BH189" s="73"/>
      <c r="BI189" s="73"/>
      <c r="BJ189" s="73"/>
      <c r="BK189" s="73"/>
      <c r="BL189" s="73"/>
      <c r="BM189" s="73"/>
      <c r="BN189" s="73"/>
    </row>
    <row r="190" spans="1:66" ht="13.2" x14ac:dyDescent="0.3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L190" s="73"/>
      <c r="M190" s="73"/>
      <c r="N190" s="73"/>
      <c r="O190" s="73"/>
      <c r="P190" s="73"/>
      <c r="Q190" s="73"/>
      <c r="R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73"/>
      <c r="AN190" s="73"/>
      <c r="AO190" s="73"/>
      <c r="AP190" s="73"/>
      <c r="AQ190" s="73"/>
      <c r="AR190" s="73"/>
      <c r="AS190" s="73"/>
      <c r="AT190" s="73"/>
      <c r="AU190" s="73"/>
      <c r="AV190" s="73"/>
      <c r="AW190" s="73"/>
      <c r="AX190" s="73"/>
      <c r="AY190" s="73"/>
      <c r="AZ190" s="73"/>
      <c r="BA190" s="73"/>
      <c r="BB190" s="73"/>
      <c r="BC190" s="73"/>
      <c r="BD190" s="73"/>
      <c r="BE190" s="73"/>
      <c r="BF190" s="73"/>
      <c r="BG190" s="73"/>
      <c r="BH190" s="73"/>
      <c r="BI190" s="73"/>
      <c r="BJ190" s="73"/>
      <c r="BK190" s="73"/>
      <c r="BL190" s="73"/>
      <c r="BM190" s="73"/>
      <c r="BN190" s="73"/>
    </row>
    <row r="191" spans="1:66" ht="13.2" x14ac:dyDescent="0.3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L191" s="73"/>
      <c r="M191" s="73"/>
      <c r="N191" s="73"/>
      <c r="O191" s="73"/>
      <c r="P191" s="73"/>
      <c r="Q191" s="73"/>
      <c r="R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U191" s="73"/>
      <c r="AV191" s="73"/>
      <c r="AW191" s="73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  <c r="BI191" s="73"/>
      <c r="BJ191" s="73"/>
      <c r="BK191" s="73"/>
      <c r="BL191" s="73"/>
      <c r="BM191" s="73"/>
      <c r="BN191" s="73"/>
    </row>
    <row r="192" spans="1:66" ht="13.2" x14ac:dyDescent="0.3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L192" s="73"/>
      <c r="M192" s="73"/>
      <c r="N192" s="73"/>
      <c r="O192" s="73"/>
      <c r="P192" s="73"/>
      <c r="Q192" s="73"/>
      <c r="R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  <c r="AM192" s="73"/>
      <c r="AN192" s="73"/>
      <c r="AO192" s="73"/>
      <c r="AP192" s="73"/>
      <c r="AQ192" s="73"/>
      <c r="AR192" s="73"/>
      <c r="AS192" s="73"/>
      <c r="AT192" s="73"/>
      <c r="AU192" s="73"/>
      <c r="AV192" s="73"/>
      <c r="AW192" s="73"/>
      <c r="AX192" s="73"/>
      <c r="AY192" s="73"/>
      <c r="AZ192" s="73"/>
      <c r="BA192" s="73"/>
      <c r="BB192" s="73"/>
      <c r="BC192" s="73"/>
      <c r="BD192" s="73"/>
      <c r="BE192" s="73"/>
      <c r="BF192" s="73"/>
      <c r="BG192" s="73"/>
      <c r="BH192" s="73"/>
      <c r="BI192" s="73"/>
      <c r="BJ192" s="73"/>
      <c r="BK192" s="73"/>
      <c r="BL192" s="73"/>
      <c r="BM192" s="73"/>
      <c r="BN192" s="73"/>
    </row>
    <row r="193" spans="1:66" ht="13.2" x14ac:dyDescent="0.3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L193" s="73"/>
      <c r="M193" s="73"/>
      <c r="N193" s="73"/>
      <c r="O193" s="73"/>
      <c r="P193" s="73"/>
      <c r="Q193" s="73"/>
      <c r="R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3"/>
      <c r="AM193" s="73"/>
      <c r="AN193" s="73"/>
      <c r="AO193" s="73"/>
      <c r="AP193" s="73"/>
      <c r="AQ193" s="73"/>
      <c r="AR193" s="73"/>
      <c r="AS193" s="73"/>
      <c r="AT193" s="73"/>
      <c r="AU193" s="73"/>
      <c r="AV193" s="73"/>
      <c r="AW193" s="73"/>
      <c r="AX193" s="73"/>
      <c r="AY193" s="73"/>
      <c r="AZ193" s="73"/>
      <c r="BA193" s="73"/>
      <c r="BB193" s="73"/>
      <c r="BC193" s="73"/>
      <c r="BD193" s="73"/>
      <c r="BE193" s="73"/>
      <c r="BF193" s="73"/>
      <c r="BG193" s="73"/>
      <c r="BH193" s="73"/>
      <c r="BI193" s="73"/>
      <c r="BJ193" s="73"/>
      <c r="BK193" s="73"/>
      <c r="BL193" s="73"/>
      <c r="BM193" s="73"/>
      <c r="BN193" s="73"/>
    </row>
    <row r="194" spans="1:66" ht="13.2" x14ac:dyDescent="0.3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L194" s="73"/>
      <c r="M194" s="73"/>
      <c r="N194" s="73"/>
      <c r="O194" s="73"/>
      <c r="P194" s="73"/>
      <c r="Q194" s="73"/>
      <c r="R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  <c r="AM194" s="73"/>
      <c r="AN194" s="73"/>
      <c r="AO194" s="73"/>
      <c r="AP194" s="73"/>
      <c r="AQ194" s="73"/>
      <c r="AR194" s="73"/>
      <c r="AS194" s="73"/>
      <c r="AT194" s="73"/>
      <c r="AU194" s="73"/>
      <c r="AV194" s="73"/>
      <c r="AW194" s="73"/>
      <c r="AX194" s="73"/>
      <c r="AY194" s="73"/>
      <c r="AZ194" s="73"/>
      <c r="BA194" s="73"/>
      <c r="BB194" s="73"/>
      <c r="BC194" s="73"/>
      <c r="BD194" s="73"/>
      <c r="BE194" s="73"/>
      <c r="BF194" s="73"/>
      <c r="BG194" s="73"/>
      <c r="BH194" s="73"/>
      <c r="BI194" s="73"/>
      <c r="BJ194" s="73"/>
      <c r="BK194" s="73"/>
      <c r="BL194" s="73"/>
      <c r="BM194" s="73"/>
      <c r="BN194" s="73"/>
    </row>
    <row r="195" spans="1:66" ht="13.2" x14ac:dyDescent="0.3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L195" s="73"/>
      <c r="M195" s="73"/>
      <c r="N195" s="73"/>
      <c r="O195" s="73"/>
      <c r="P195" s="73"/>
      <c r="Q195" s="73"/>
      <c r="R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  <c r="AM195" s="73"/>
      <c r="AN195" s="73"/>
      <c r="AO195" s="73"/>
      <c r="AP195" s="73"/>
      <c r="AQ195" s="73"/>
      <c r="AR195" s="73"/>
      <c r="AS195" s="73"/>
      <c r="AT195" s="73"/>
      <c r="AU195" s="73"/>
      <c r="AV195" s="73"/>
      <c r="AW195" s="73"/>
      <c r="AX195" s="73"/>
      <c r="AY195" s="73"/>
      <c r="AZ195" s="73"/>
      <c r="BA195" s="73"/>
      <c r="BB195" s="73"/>
      <c r="BC195" s="73"/>
      <c r="BD195" s="73"/>
      <c r="BE195" s="73"/>
      <c r="BF195" s="73"/>
      <c r="BG195" s="73"/>
      <c r="BH195" s="73"/>
      <c r="BI195" s="73"/>
      <c r="BJ195" s="73"/>
      <c r="BK195" s="73"/>
      <c r="BL195" s="73"/>
      <c r="BM195" s="73"/>
      <c r="BN195" s="73"/>
    </row>
    <row r="196" spans="1:66" ht="13.2" x14ac:dyDescent="0.3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L196" s="73"/>
      <c r="M196" s="73"/>
      <c r="N196" s="73"/>
      <c r="O196" s="73"/>
      <c r="P196" s="73"/>
      <c r="Q196" s="73"/>
      <c r="R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3"/>
      <c r="AM196" s="73"/>
      <c r="AN196" s="73"/>
      <c r="AO196" s="73"/>
      <c r="AP196" s="73"/>
      <c r="AQ196" s="73"/>
      <c r="AR196" s="73"/>
      <c r="AS196" s="73"/>
      <c r="AT196" s="73"/>
      <c r="AU196" s="73"/>
      <c r="AV196" s="73"/>
      <c r="AW196" s="73"/>
      <c r="AX196" s="73"/>
      <c r="AY196" s="73"/>
      <c r="AZ196" s="73"/>
      <c r="BA196" s="73"/>
      <c r="BB196" s="73"/>
      <c r="BC196" s="73"/>
      <c r="BD196" s="73"/>
      <c r="BE196" s="73"/>
      <c r="BF196" s="73"/>
      <c r="BG196" s="73"/>
      <c r="BH196" s="73"/>
      <c r="BI196" s="73"/>
      <c r="BJ196" s="73"/>
      <c r="BK196" s="73"/>
      <c r="BL196" s="73"/>
      <c r="BM196" s="73"/>
      <c r="BN196" s="73"/>
    </row>
    <row r="197" spans="1:66" ht="13.2" x14ac:dyDescent="0.3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L197" s="73"/>
      <c r="M197" s="73"/>
      <c r="N197" s="73"/>
      <c r="O197" s="73"/>
      <c r="P197" s="73"/>
      <c r="Q197" s="73"/>
      <c r="R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73"/>
      <c r="AK197" s="73"/>
      <c r="AL197" s="73"/>
      <c r="AM197" s="73"/>
      <c r="AN197" s="73"/>
      <c r="AO197" s="73"/>
      <c r="AP197" s="73"/>
      <c r="AQ197" s="73"/>
      <c r="AR197" s="73"/>
      <c r="AS197" s="73"/>
      <c r="AT197" s="73"/>
      <c r="AU197" s="73"/>
      <c r="AV197" s="73"/>
      <c r="AW197" s="73"/>
      <c r="AX197" s="73"/>
      <c r="AY197" s="73"/>
      <c r="AZ197" s="73"/>
      <c r="BA197" s="73"/>
      <c r="BB197" s="73"/>
      <c r="BC197" s="73"/>
      <c r="BD197" s="73"/>
      <c r="BE197" s="73"/>
      <c r="BF197" s="73"/>
      <c r="BG197" s="73"/>
      <c r="BH197" s="73"/>
      <c r="BI197" s="73"/>
      <c r="BJ197" s="73"/>
      <c r="BK197" s="73"/>
      <c r="BL197" s="73"/>
      <c r="BM197" s="73"/>
      <c r="BN197" s="73"/>
    </row>
    <row r="198" spans="1:66" ht="13.2" x14ac:dyDescent="0.3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L198" s="73"/>
      <c r="M198" s="73"/>
      <c r="N198" s="73"/>
      <c r="O198" s="73"/>
      <c r="P198" s="73"/>
      <c r="Q198" s="73"/>
      <c r="R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3"/>
      <c r="AK198" s="73"/>
      <c r="AL198" s="73"/>
      <c r="AM198" s="73"/>
      <c r="AN198" s="73"/>
      <c r="AO198" s="73"/>
      <c r="AP198" s="73"/>
      <c r="AQ198" s="73"/>
      <c r="AR198" s="73"/>
      <c r="AS198" s="73"/>
      <c r="AT198" s="73"/>
      <c r="AU198" s="73"/>
      <c r="AV198" s="73"/>
      <c r="AW198" s="73"/>
      <c r="AX198" s="73"/>
      <c r="AY198" s="73"/>
      <c r="AZ198" s="73"/>
      <c r="BA198" s="73"/>
      <c r="BB198" s="73"/>
      <c r="BC198" s="73"/>
      <c r="BD198" s="73"/>
      <c r="BE198" s="73"/>
      <c r="BF198" s="73"/>
      <c r="BG198" s="73"/>
      <c r="BH198" s="73"/>
      <c r="BI198" s="73"/>
      <c r="BJ198" s="73"/>
      <c r="BK198" s="73"/>
      <c r="BL198" s="73"/>
      <c r="BM198" s="73"/>
      <c r="BN198" s="73"/>
    </row>
    <row r="199" spans="1:66" ht="13.2" x14ac:dyDescent="0.3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L199" s="73"/>
      <c r="M199" s="73"/>
      <c r="N199" s="73"/>
      <c r="O199" s="73"/>
      <c r="P199" s="73"/>
      <c r="Q199" s="73"/>
      <c r="R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3"/>
      <c r="AK199" s="73"/>
      <c r="AL199" s="73"/>
      <c r="AM199" s="73"/>
      <c r="AN199" s="73"/>
      <c r="AO199" s="73"/>
      <c r="AP199" s="73"/>
      <c r="AQ199" s="73"/>
      <c r="AR199" s="73"/>
      <c r="AS199" s="73"/>
      <c r="AT199" s="73"/>
      <c r="AU199" s="73"/>
      <c r="AV199" s="73"/>
      <c r="AW199" s="73"/>
      <c r="AX199" s="73"/>
      <c r="AY199" s="73"/>
      <c r="AZ199" s="73"/>
      <c r="BA199" s="73"/>
      <c r="BB199" s="73"/>
      <c r="BC199" s="73"/>
      <c r="BD199" s="73"/>
      <c r="BE199" s="73"/>
      <c r="BF199" s="73"/>
      <c r="BG199" s="73"/>
      <c r="BH199" s="73"/>
      <c r="BI199" s="73"/>
      <c r="BJ199" s="73"/>
      <c r="BK199" s="73"/>
      <c r="BL199" s="73"/>
      <c r="BM199" s="73"/>
      <c r="BN199" s="73"/>
    </row>
    <row r="200" spans="1:66" ht="13.2" x14ac:dyDescent="0.3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L200" s="73"/>
      <c r="M200" s="73"/>
      <c r="N200" s="73"/>
      <c r="O200" s="73"/>
      <c r="P200" s="73"/>
      <c r="Q200" s="73"/>
      <c r="R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3"/>
      <c r="BI200" s="73"/>
      <c r="BJ200" s="73"/>
      <c r="BK200" s="73"/>
      <c r="BL200" s="73"/>
      <c r="BM200" s="73"/>
      <c r="BN200" s="73"/>
    </row>
    <row r="201" spans="1:66" ht="13.2" x14ac:dyDescent="0.3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L201" s="73"/>
      <c r="M201" s="73"/>
      <c r="N201" s="73"/>
      <c r="O201" s="73"/>
      <c r="P201" s="73"/>
      <c r="Q201" s="73"/>
      <c r="R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  <c r="BH201" s="73"/>
      <c r="BI201" s="73"/>
      <c r="BJ201" s="73"/>
      <c r="BK201" s="73"/>
      <c r="BL201" s="73"/>
      <c r="BM201" s="73"/>
      <c r="BN201" s="73"/>
    </row>
    <row r="202" spans="1:66" ht="13.2" x14ac:dyDescent="0.3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L202" s="73"/>
      <c r="M202" s="73"/>
      <c r="N202" s="73"/>
      <c r="O202" s="73"/>
      <c r="P202" s="73"/>
      <c r="Q202" s="73"/>
      <c r="R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3"/>
      <c r="AK202" s="73"/>
      <c r="AL202" s="73"/>
      <c r="AM202" s="73"/>
      <c r="AN202" s="73"/>
      <c r="AO202" s="73"/>
      <c r="AP202" s="73"/>
      <c r="AQ202" s="73"/>
      <c r="AR202" s="73"/>
      <c r="AS202" s="73"/>
      <c r="AT202" s="73"/>
      <c r="AU202" s="73"/>
      <c r="AV202" s="73"/>
      <c r="AW202" s="73"/>
      <c r="AX202" s="73"/>
      <c r="AY202" s="73"/>
      <c r="AZ202" s="73"/>
      <c r="BA202" s="73"/>
      <c r="BB202" s="73"/>
      <c r="BC202" s="73"/>
      <c r="BD202" s="73"/>
      <c r="BE202" s="73"/>
      <c r="BF202" s="73"/>
      <c r="BG202" s="73"/>
      <c r="BH202" s="73"/>
      <c r="BI202" s="73"/>
      <c r="BJ202" s="73"/>
      <c r="BK202" s="73"/>
      <c r="BL202" s="73"/>
      <c r="BM202" s="73"/>
      <c r="BN202" s="73"/>
    </row>
    <row r="203" spans="1:66" ht="13.2" x14ac:dyDescent="0.3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L203" s="73"/>
      <c r="M203" s="73"/>
      <c r="N203" s="73"/>
      <c r="O203" s="73"/>
      <c r="P203" s="73"/>
      <c r="Q203" s="73"/>
      <c r="R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73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3"/>
    </row>
    <row r="204" spans="1:66" ht="13.2" x14ac:dyDescent="0.3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L204" s="73"/>
      <c r="M204" s="73"/>
      <c r="N204" s="73"/>
      <c r="O204" s="73"/>
      <c r="P204" s="73"/>
      <c r="Q204" s="73"/>
      <c r="R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  <c r="BI204" s="73"/>
      <c r="BJ204" s="73"/>
      <c r="BK204" s="73"/>
      <c r="BL204" s="73"/>
      <c r="BM204" s="73"/>
      <c r="BN204" s="73"/>
    </row>
    <row r="205" spans="1:66" ht="13.2" x14ac:dyDescent="0.3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L205" s="73"/>
      <c r="M205" s="73"/>
      <c r="N205" s="73"/>
      <c r="O205" s="73"/>
      <c r="P205" s="73"/>
      <c r="Q205" s="73"/>
      <c r="R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3"/>
      <c r="AK205" s="73"/>
      <c r="AL205" s="73"/>
      <c r="AM205" s="73"/>
      <c r="AN205" s="73"/>
      <c r="AO205" s="73"/>
      <c r="AP205" s="73"/>
      <c r="AQ205" s="73"/>
      <c r="AR205" s="73"/>
      <c r="AS205" s="73"/>
      <c r="AT205" s="73"/>
      <c r="AU205" s="73"/>
      <c r="AV205" s="73"/>
      <c r="AW205" s="73"/>
      <c r="AX205" s="73"/>
      <c r="AY205" s="73"/>
      <c r="AZ205" s="73"/>
      <c r="BA205" s="73"/>
      <c r="BB205" s="73"/>
      <c r="BC205" s="73"/>
      <c r="BD205" s="73"/>
      <c r="BE205" s="73"/>
      <c r="BF205" s="73"/>
      <c r="BG205" s="73"/>
      <c r="BH205" s="73"/>
      <c r="BI205" s="73"/>
      <c r="BJ205" s="73"/>
      <c r="BK205" s="73"/>
      <c r="BL205" s="73"/>
      <c r="BM205" s="73"/>
      <c r="BN205" s="73"/>
    </row>
    <row r="206" spans="1:66" ht="13.2" x14ac:dyDescent="0.3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L206" s="73"/>
      <c r="M206" s="73"/>
      <c r="N206" s="73"/>
      <c r="O206" s="73"/>
      <c r="P206" s="73"/>
      <c r="Q206" s="73"/>
      <c r="R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73"/>
      <c r="AK206" s="73"/>
      <c r="AL206" s="73"/>
      <c r="AM206" s="73"/>
      <c r="AN206" s="73"/>
      <c r="AO206" s="73"/>
      <c r="AP206" s="73"/>
      <c r="AQ206" s="73"/>
      <c r="AR206" s="73"/>
      <c r="AS206" s="73"/>
      <c r="AT206" s="73"/>
      <c r="AU206" s="73"/>
      <c r="AV206" s="73"/>
      <c r="AW206" s="73"/>
      <c r="AX206" s="73"/>
      <c r="AY206" s="73"/>
      <c r="AZ206" s="73"/>
      <c r="BA206" s="73"/>
      <c r="BB206" s="73"/>
      <c r="BC206" s="73"/>
      <c r="BD206" s="73"/>
      <c r="BE206" s="73"/>
      <c r="BF206" s="73"/>
      <c r="BG206" s="73"/>
      <c r="BH206" s="73"/>
      <c r="BI206" s="73"/>
      <c r="BJ206" s="73"/>
      <c r="BK206" s="73"/>
      <c r="BL206" s="73"/>
      <c r="BM206" s="73"/>
      <c r="BN206" s="73"/>
    </row>
    <row r="207" spans="1:66" ht="13.2" x14ac:dyDescent="0.3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L207" s="73"/>
      <c r="M207" s="73"/>
      <c r="N207" s="73"/>
      <c r="O207" s="73"/>
      <c r="P207" s="73"/>
      <c r="Q207" s="73"/>
      <c r="R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73"/>
      <c r="AK207" s="73"/>
      <c r="AL207" s="73"/>
      <c r="AM207" s="73"/>
      <c r="AN207" s="73"/>
      <c r="AO207" s="73"/>
      <c r="AP207" s="73"/>
      <c r="AQ207" s="73"/>
      <c r="AR207" s="73"/>
      <c r="AS207" s="73"/>
      <c r="AT207" s="73"/>
      <c r="AU207" s="73"/>
      <c r="AV207" s="73"/>
      <c r="AW207" s="73"/>
      <c r="AX207" s="73"/>
      <c r="AY207" s="73"/>
      <c r="AZ207" s="73"/>
      <c r="BA207" s="73"/>
      <c r="BB207" s="73"/>
      <c r="BC207" s="73"/>
      <c r="BD207" s="73"/>
      <c r="BE207" s="73"/>
      <c r="BF207" s="73"/>
      <c r="BG207" s="73"/>
      <c r="BH207" s="73"/>
      <c r="BI207" s="73"/>
      <c r="BJ207" s="73"/>
      <c r="BK207" s="73"/>
      <c r="BL207" s="73"/>
      <c r="BM207" s="73"/>
      <c r="BN207" s="73"/>
    </row>
    <row r="208" spans="1:66" ht="13.2" x14ac:dyDescent="0.3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L208" s="73"/>
      <c r="M208" s="73"/>
      <c r="N208" s="73"/>
      <c r="O208" s="73"/>
      <c r="P208" s="73"/>
      <c r="Q208" s="73"/>
      <c r="R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  <c r="AL208" s="73"/>
      <c r="AM208" s="73"/>
      <c r="AN208" s="73"/>
      <c r="AO208" s="73"/>
      <c r="AP208" s="73"/>
      <c r="AQ208" s="73"/>
      <c r="AR208" s="73"/>
      <c r="AS208" s="73"/>
      <c r="AT208" s="73"/>
      <c r="AU208" s="73"/>
      <c r="AV208" s="73"/>
      <c r="AW208" s="73"/>
      <c r="AX208" s="73"/>
      <c r="AY208" s="73"/>
      <c r="AZ208" s="73"/>
      <c r="BA208" s="73"/>
      <c r="BB208" s="73"/>
      <c r="BC208" s="73"/>
      <c r="BD208" s="73"/>
      <c r="BE208" s="73"/>
      <c r="BF208" s="73"/>
      <c r="BG208" s="73"/>
      <c r="BH208" s="73"/>
      <c r="BI208" s="73"/>
      <c r="BJ208" s="73"/>
      <c r="BK208" s="73"/>
      <c r="BL208" s="73"/>
      <c r="BM208" s="73"/>
      <c r="BN208" s="73"/>
    </row>
    <row r="209" spans="1:66" ht="13.2" x14ac:dyDescent="0.3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L209" s="73"/>
      <c r="M209" s="73"/>
      <c r="N209" s="73"/>
      <c r="O209" s="73"/>
      <c r="P209" s="73"/>
      <c r="Q209" s="73"/>
      <c r="R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73"/>
      <c r="AK209" s="73"/>
      <c r="AL209" s="73"/>
      <c r="AM209" s="73"/>
      <c r="AN209" s="73"/>
      <c r="AO209" s="73"/>
      <c r="AP209" s="73"/>
      <c r="AQ209" s="73"/>
      <c r="AR209" s="73"/>
      <c r="AS209" s="73"/>
      <c r="AT209" s="73"/>
      <c r="AU209" s="73"/>
      <c r="AV209" s="73"/>
      <c r="AW209" s="73"/>
      <c r="AX209" s="73"/>
      <c r="AY209" s="73"/>
      <c r="AZ209" s="73"/>
      <c r="BA209" s="73"/>
      <c r="BB209" s="73"/>
      <c r="BC209" s="73"/>
      <c r="BD209" s="73"/>
      <c r="BE209" s="73"/>
      <c r="BF209" s="73"/>
      <c r="BG209" s="73"/>
      <c r="BH209" s="73"/>
      <c r="BI209" s="73"/>
      <c r="BJ209" s="73"/>
      <c r="BK209" s="73"/>
      <c r="BL209" s="73"/>
      <c r="BM209" s="73"/>
      <c r="BN209" s="73"/>
    </row>
    <row r="210" spans="1:66" ht="13.2" x14ac:dyDescent="0.3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L210" s="73"/>
      <c r="M210" s="73"/>
      <c r="N210" s="73"/>
      <c r="O210" s="73"/>
      <c r="P210" s="73"/>
      <c r="Q210" s="73"/>
      <c r="R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3"/>
      <c r="AP210" s="73"/>
      <c r="AQ210" s="73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73"/>
      <c r="BC210" s="73"/>
      <c r="BD210" s="73"/>
      <c r="BE210" s="73"/>
      <c r="BF210" s="73"/>
      <c r="BG210" s="73"/>
      <c r="BH210" s="73"/>
      <c r="BI210" s="73"/>
      <c r="BJ210" s="73"/>
      <c r="BK210" s="73"/>
      <c r="BL210" s="73"/>
      <c r="BM210" s="73"/>
      <c r="BN210" s="73"/>
    </row>
    <row r="211" spans="1:66" ht="13.2" x14ac:dyDescent="0.3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L211" s="73"/>
      <c r="M211" s="73"/>
      <c r="N211" s="73"/>
      <c r="O211" s="73"/>
      <c r="P211" s="73"/>
      <c r="Q211" s="73"/>
      <c r="R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  <c r="AM211" s="73"/>
      <c r="AN211" s="73"/>
      <c r="AO211" s="73"/>
      <c r="AP211" s="73"/>
      <c r="AQ211" s="73"/>
      <c r="AR211" s="73"/>
      <c r="AS211" s="73"/>
      <c r="AT211" s="73"/>
      <c r="AU211" s="73"/>
      <c r="AV211" s="73"/>
      <c r="AW211" s="73"/>
      <c r="AX211" s="73"/>
      <c r="AY211" s="73"/>
      <c r="AZ211" s="73"/>
      <c r="BA211" s="73"/>
      <c r="BB211" s="73"/>
      <c r="BC211" s="73"/>
      <c r="BD211" s="73"/>
      <c r="BE211" s="73"/>
      <c r="BF211" s="73"/>
      <c r="BG211" s="73"/>
      <c r="BH211" s="73"/>
      <c r="BI211" s="73"/>
      <c r="BJ211" s="73"/>
      <c r="BK211" s="73"/>
      <c r="BL211" s="73"/>
      <c r="BM211" s="73"/>
      <c r="BN211" s="73"/>
    </row>
    <row r="212" spans="1:66" ht="13.2" x14ac:dyDescent="0.3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L212" s="73"/>
      <c r="M212" s="73"/>
      <c r="N212" s="73"/>
      <c r="O212" s="73"/>
      <c r="P212" s="73"/>
      <c r="Q212" s="73"/>
      <c r="R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73"/>
      <c r="AP212" s="73"/>
      <c r="AQ212" s="73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73"/>
      <c r="BC212" s="73"/>
      <c r="BD212" s="73"/>
      <c r="BE212" s="73"/>
      <c r="BF212" s="73"/>
      <c r="BG212" s="73"/>
      <c r="BH212" s="73"/>
      <c r="BI212" s="73"/>
      <c r="BJ212" s="73"/>
      <c r="BK212" s="73"/>
      <c r="BL212" s="73"/>
      <c r="BM212" s="73"/>
      <c r="BN212" s="73"/>
    </row>
    <row r="213" spans="1:66" ht="13.2" x14ac:dyDescent="0.3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L213" s="73"/>
      <c r="M213" s="73"/>
      <c r="N213" s="73"/>
      <c r="O213" s="73"/>
      <c r="P213" s="73"/>
      <c r="Q213" s="73"/>
      <c r="R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  <c r="AL213" s="73"/>
      <c r="AM213" s="73"/>
      <c r="AN213" s="73"/>
      <c r="AO213" s="73"/>
      <c r="AP213" s="73"/>
      <c r="AQ213" s="73"/>
      <c r="AR213" s="73"/>
      <c r="AS213" s="73"/>
      <c r="AT213" s="73"/>
      <c r="AU213" s="73"/>
      <c r="AV213" s="73"/>
      <c r="AW213" s="73"/>
      <c r="AX213" s="73"/>
      <c r="AY213" s="73"/>
      <c r="AZ213" s="73"/>
      <c r="BA213" s="73"/>
      <c r="BB213" s="73"/>
      <c r="BC213" s="73"/>
      <c r="BD213" s="73"/>
      <c r="BE213" s="73"/>
      <c r="BF213" s="73"/>
      <c r="BG213" s="73"/>
      <c r="BH213" s="73"/>
      <c r="BI213" s="73"/>
      <c r="BJ213" s="73"/>
      <c r="BK213" s="73"/>
      <c r="BL213" s="73"/>
      <c r="BM213" s="73"/>
      <c r="BN213" s="73"/>
    </row>
    <row r="214" spans="1:66" ht="13.2" x14ac:dyDescent="0.3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L214" s="73"/>
      <c r="M214" s="73"/>
      <c r="N214" s="73"/>
      <c r="O214" s="73"/>
      <c r="P214" s="73"/>
      <c r="Q214" s="73"/>
      <c r="R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  <c r="AL214" s="73"/>
      <c r="AM214" s="73"/>
      <c r="AN214" s="73"/>
      <c r="AO214" s="73"/>
      <c r="AP214" s="73"/>
      <c r="AQ214" s="73"/>
      <c r="AR214" s="73"/>
      <c r="AS214" s="73"/>
      <c r="AT214" s="73"/>
      <c r="AU214" s="73"/>
      <c r="AV214" s="73"/>
      <c r="AW214" s="73"/>
      <c r="AX214" s="73"/>
      <c r="AY214" s="73"/>
      <c r="AZ214" s="73"/>
      <c r="BA214" s="73"/>
      <c r="BB214" s="73"/>
      <c r="BC214" s="73"/>
      <c r="BD214" s="73"/>
      <c r="BE214" s="73"/>
      <c r="BF214" s="73"/>
      <c r="BG214" s="73"/>
      <c r="BH214" s="73"/>
      <c r="BI214" s="73"/>
      <c r="BJ214" s="73"/>
      <c r="BK214" s="73"/>
      <c r="BL214" s="73"/>
      <c r="BM214" s="73"/>
      <c r="BN214" s="73"/>
    </row>
    <row r="215" spans="1:66" ht="13.2" x14ac:dyDescent="0.3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L215" s="73"/>
      <c r="M215" s="73"/>
      <c r="N215" s="73"/>
      <c r="O215" s="73"/>
      <c r="P215" s="73"/>
      <c r="Q215" s="73"/>
      <c r="R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73"/>
      <c r="AN215" s="73"/>
      <c r="AO215" s="73"/>
      <c r="AP215" s="73"/>
      <c r="AQ215" s="73"/>
      <c r="AR215" s="73"/>
      <c r="AS215" s="73"/>
      <c r="AT215" s="73"/>
      <c r="AU215" s="73"/>
      <c r="AV215" s="73"/>
      <c r="AW215" s="73"/>
      <c r="AX215" s="73"/>
      <c r="AY215" s="73"/>
      <c r="AZ215" s="73"/>
      <c r="BA215" s="73"/>
      <c r="BB215" s="73"/>
      <c r="BC215" s="73"/>
      <c r="BD215" s="73"/>
      <c r="BE215" s="73"/>
      <c r="BF215" s="73"/>
      <c r="BG215" s="73"/>
      <c r="BH215" s="73"/>
      <c r="BI215" s="73"/>
      <c r="BJ215" s="73"/>
      <c r="BK215" s="73"/>
      <c r="BL215" s="73"/>
      <c r="BM215" s="73"/>
      <c r="BN215" s="73"/>
    </row>
    <row r="216" spans="1:66" ht="13.2" x14ac:dyDescent="0.3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L216" s="73"/>
      <c r="M216" s="73"/>
      <c r="N216" s="73"/>
      <c r="O216" s="73"/>
      <c r="P216" s="73"/>
      <c r="Q216" s="73"/>
      <c r="R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3"/>
      <c r="AP216" s="73"/>
      <c r="AQ216" s="73"/>
      <c r="AR216" s="73"/>
      <c r="AS216" s="73"/>
      <c r="AT216" s="73"/>
      <c r="AU216" s="73"/>
      <c r="AV216" s="73"/>
      <c r="AW216" s="73"/>
      <c r="AX216" s="73"/>
      <c r="AY216" s="73"/>
      <c r="AZ216" s="73"/>
      <c r="BA216" s="73"/>
      <c r="BB216" s="73"/>
      <c r="BC216" s="73"/>
      <c r="BD216" s="73"/>
      <c r="BE216" s="73"/>
      <c r="BF216" s="73"/>
      <c r="BG216" s="73"/>
      <c r="BH216" s="73"/>
      <c r="BI216" s="73"/>
      <c r="BJ216" s="73"/>
      <c r="BK216" s="73"/>
      <c r="BL216" s="73"/>
      <c r="BM216" s="73"/>
      <c r="BN216" s="73"/>
    </row>
    <row r="217" spans="1:66" ht="13.2" x14ac:dyDescent="0.3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L217" s="73"/>
      <c r="M217" s="73"/>
      <c r="N217" s="73"/>
      <c r="O217" s="73"/>
      <c r="P217" s="73"/>
      <c r="Q217" s="73"/>
      <c r="R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  <c r="AL217" s="73"/>
      <c r="AM217" s="73"/>
      <c r="AN217" s="73"/>
      <c r="AO217" s="73"/>
      <c r="AP217" s="73"/>
      <c r="AQ217" s="73"/>
      <c r="AR217" s="73"/>
      <c r="AS217" s="73"/>
      <c r="AT217" s="73"/>
      <c r="AU217" s="73"/>
      <c r="AV217" s="73"/>
      <c r="AW217" s="73"/>
      <c r="AX217" s="73"/>
      <c r="AY217" s="73"/>
      <c r="AZ217" s="73"/>
      <c r="BA217" s="73"/>
      <c r="BB217" s="73"/>
      <c r="BC217" s="73"/>
      <c r="BD217" s="73"/>
      <c r="BE217" s="73"/>
      <c r="BF217" s="73"/>
      <c r="BG217" s="73"/>
      <c r="BH217" s="73"/>
      <c r="BI217" s="73"/>
      <c r="BJ217" s="73"/>
      <c r="BK217" s="73"/>
      <c r="BL217" s="73"/>
      <c r="BM217" s="73"/>
      <c r="BN217" s="73"/>
    </row>
    <row r="218" spans="1:66" ht="13.2" x14ac:dyDescent="0.3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L218" s="73"/>
      <c r="M218" s="73"/>
      <c r="N218" s="73"/>
      <c r="O218" s="73"/>
      <c r="P218" s="73"/>
      <c r="Q218" s="73"/>
      <c r="R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  <c r="AL218" s="73"/>
      <c r="AM218" s="73"/>
      <c r="AN218" s="73"/>
      <c r="AO218" s="73"/>
      <c r="AP218" s="73"/>
      <c r="AQ218" s="73"/>
      <c r="AR218" s="73"/>
      <c r="AS218" s="73"/>
      <c r="AT218" s="73"/>
      <c r="AU218" s="73"/>
      <c r="AV218" s="73"/>
      <c r="AW218" s="73"/>
      <c r="AX218" s="73"/>
      <c r="AY218" s="73"/>
      <c r="AZ218" s="73"/>
      <c r="BA218" s="73"/>
      <c r="BB218" s="73"/>
      <c r="BC218" s="73"/>
      <c r="BD218" s="73"/>
      <c r="BE218" s="73"/>
      <c r="BF218" s="73"/>
      <c r="BG218" s="73"/>
      <c r="BH218" s="73"/>
      <c r="BI218" s="73"/>
      <c r="BJ218" s="73"/>
      <c r="BK218" s="73"/>
      <c r="BL218" s="73"/>
      <c r="BM218" s="73"/>
      <c r="BN218" s="73"/>
    </row>
    <row r="219" spans="1:66" ht="13.2" x14ac:dyDescent="0.3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L219" s="73"/>
      <c r="M219" s="73"/>
      <c r="N219" s="73"/>
      <c r="O219" s="73"/>
      <c r="P219" s="73"/>
      <c r="Q219" s="73"/>
      <c r="R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73"/>
      <c r="AN219" s="73"/>
      <c r="AO219" s="73"/>
      <c r="AP219" s="73"/>
      <c r="AQ219" s="73"/>
      <c r="AR219" s="73"/>
      <c r="AS219" s="73"/>
      <c r="AT219" s="73"/>
      <c r="AU219" s="73"/>
      <c r="AV219" s="73"/>
      <c r="AW219" s="73"/>
      <c r="AX219" s="73"/>
      <c r="AY219" s="73"/>
      <c r="AZ219" s="73"/>
      <c r="BA219" s="73"/>
      <c r="BB219" s="73"/>
      <c r="BC219" s="73"/>
      <c r="BD219" s="73"/>
      <c r="BE219" s="73"/>
      <c r="BF219" s="73"/>
      <c r="BG219" s="73"/>
      <c r="BH219" s="73"/>
      <c r="BI219" s="73"/>
      <c r="BJ219" s="73"/>
      <c r="BK219" s="73"/>
      <c r="BL219" s="73"/>
      <c r="BM219" s="73"/>
      <c r="BN219" s="73"/>
    </row>
    <row r="220" spans="1:66" ht="13.2" x14ac:dyDescent="0.3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L220" s="73"/>
      <c r="M220" s="73"/>
      <c r="N220" s="73"/>
      <c r="O220" s="73"/>
      <c r="P220" s="73"/>
      <c r="Q220" s="73"/>
      <c r="R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73"/>
      <c r="AK220" s="73"/>
      <c r="AL220" s="73"/>
      <c r="AM220" s="73"/>
      <c r="AN220" s="73"/>
      <c r="AO220" s="73"/>
      <c r="AP220" s="73"/>
      <c r="AQ220" s="73"/>
      <c r="AR220" s="73"/>
      <c r="AS220" s="73"/>
      <c r="AT220" s="73"/>
      <c r="AU220" s="73"/>
      <c r="AV220" s="73"/>
      <c r="AW220" s="73"/>
      <c r="AX220" s="73"/>
      <c r="AY220" s="73"/>
      <c r="AZ220" s="73"/>
      <c r="BA220" s="73"/>
      <c r="BB220" s="73"/>
      <c r="BC220" s="73"/>
      <c r="BD220" s="73"/>
      <c r="BE220" s="73"/>
      <c r="BF220" s="73"/>
      <c r="BG220" s="73"/>
      <c r="BH220" s="73"/>
      <c r="BI220" s="73"/>
      <c r="BJ220" s="73"/>
      <c r="BK220" s="73"/>
      <c r="BL220" s="73"/>
      <c r="BM220" s="73"/>
      <c r="BN220" s="73"/>
    </row>
    <row r="221" spans="1:66" ht="13.2" x14ac:dyDescent="0.3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L221" s="73"/>
      <c r="M221" s="73"/>
      <c r="N221" s="73"/>
      <c r="O221" s="73"/>
      <c r="P221" s="73"/>
      <c r="Q221" s="73"/>
      <c r="R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73"/>
      <c r="AK221" s="73"/>
      <c r="AL221" s="73"/>
      <c r="AM221" s="73"/>
      <c r="AN221" s="73"/>
      <c r="AO221" s="73"/>
      <c r="AP221" s="73"/>
      <c r="AQ221" s="73"/>
      <c r="AR221" s="73"/>
      <c r="AS221" s="73"/>
      <c r="AT221" s="73"/>
      <c r="AU221" s="73"/>
      <c r="AV221" s="73"/>
      <c r="AW221" s="73"/>
      <c r="AX221" s="73"/>
      <c r="AY221" s="73"/>
      <c r="AZ221" s="73"/>
      <c r="BA221" s="73"/>
      <c r="BB221" s="73"/>
      <c r="BC221" s="73"/>
      <c r="BD221" s="73"/>
      <c r="BE221" s="73"/>
      <c r="BF221" s="73"/>
      <c r="BG221" s="73"/>
      <c r="BH221" s="73"/>
      <c r="BI221" s="73"/>
      <c r="BJ221" s="73"/>
      <c r="BK221" s="73"/>
      <c r="BL221" s="73"/>
      <c r="BM221" s="73"/>
      <c r="BN221" s="73"/>
    </row>
    <row r="222" spans="1:66" ht="13.2" x14ac:dyDescent="0.3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L222" s="73"/>
      <c r="M222" s="73"/>
      <c r="N222" s="73"/>
      <c r="O222" s="73"/>
      <c r="P222" s="73"/>
      <c r="Q222" s="73"/>
      <c r="R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73"/>
      <c r="AK222" s="73"/>
      <c r="AL222" s="73"/>
      <c r="AM222" s="73"/>
      <c r="AN222" s="73"/>
      <c r="AO222" s="73"/>
      <c r="AP222" s="73"/>
      <c r="AQ222" s="73"/>
      <c r="AR222" s="73"/>
      <c r="AS222" s="73"/>
      <c r="AT222" s="73"/>
      <c r="AU222" s="73"/>
      <c r="AV222" s="73"/>
      <c r="AW222" s="73"/>
      <c r="AX222" s="73"/>
      <c r="AY222" s="73"/>
      <c r="AZ222" s="73"/>
      <c r="BA222" s="73"/>
      <c r="BB222" s="73"/>
      <c r="BC222" s="73"/>
      <c r="BD222" s="73"/>
      <c r="BE222" s="73"/>
      <c r="BF222" s="73"/>
      <c r="BG222" s="73"/>
      <c r="BH222" s="73"/>
      <c r="BI222" s="73"/>
      <c r="BJ222" s="73"/>
      <c r="BK222" s="73"/>
      <c r="BL222" s="73"/>
      <c r="BM222" s="73"/>
      <c r="BN222" s="73"/>
    </row>
    <row r="223" spans="1:66" ht="13.2" x14ac:dyDescent="0.3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L223" s="73"/>
      <c r="M223" s="73"/>
      <c r="N223" s="73"/>
      <c r="O223" s="73"/>
      <c r="P223" s="73"/>
      <c r="Q223" s="73"/>
      <c r="R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73"/>
      <c r="AK223" s="73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73"/>
      <c r="BG223" s="73"/>
      <c r="BH223" s="73"/>
      <c r="BI223" s="73"/>
      <c r="BJ223" s="73"/>
      <c r="BK223" s="73"/>
      <c r="BL223" s="73"/>
      <c r="BM223" s="73"/>
      <c r="BN223" s="73"/>
    </row>
    <row r="224" spans="1:66" ht="13.2" x14ac:dyDescent="0.3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L224" s="73"/>
      <c r="M224" s="73"/>
      <c r="N224" s="73"/>
      <c r="O224" s="73"/>
      <c r="P224" s="73"/>
      <c r="Q224" s="73"/>
      <c r="R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  <c r="AL224" s="73"/>
      <c r="AM224" s="73"/>
      <c r="AN224" s="73"/>
      <c r="AO224" s="73"/>
      <c r="AP224" s="73"/>
      <c r="AQ224" s="73"/>
      <c r="AR224" s="73"/>
      <c r="AS224" s="73"/>
      <c r="AT224" s="73"/>
      <c r="AU224" s="73"/>
      <c r="AV224" s="73"/>
      <c r="AW224" s="73"/>
      <c r="AX224" s="73"/>
      <c r="AY224" s="73"/>
      <c r="AZ224" s="73"/>
      <c r="BA224" s="73"/>
      <c r="BB224" s="73"/>
      <c r="BC224" s="73"/>
      <c r="BD224" s="73"/>
      <c r="BE224" s="73"/>
      <c r="BF224" s="73"/>
      <c r="BG224" s="73"/>
      <c r="BH224" s="73"/>
      <c r="BI224" s="73"/>
      <c r="BJ224" s="73"/>
      <c r="BK224" s="73"/>
      <c r="BL224" s="73"/>
      <c r="BM224" s="73"/>
      <c r="BN224" s="73"/>
    </row>
    <row r="225" spans="1:66" ht="13.2" x14ac:dyDescent="0.3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L225" s="73"/>
      <c r="M225" s="73"/>
      <c r="N225" s="73"/>
      <c r="O225" s="73"/>
      <c r="P225" s="73"/>
      <c r="Q225" s="73"/>
      <c r="R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73"/>
      <c r="BN225" s="73"/>
    </row>
    <row r="226" spans="1:66" ht="13.2" x14ac:dyDescent="0.3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L226" s="73"/>
      <c r="M226" s="73"/>
      <c r="N226" s="73"/>
      <c r="O226" s="73"/>
      <c r="P226" s="73"/>
      <c r="Q226" s="73"/>
      <c r="R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73"/>
      <c r="AK226" s="73"/>
      <c r="AL226" s="73"/>
      <c r="AM226" s="73"/>
      <c r="AN226" s="73"/>
      <c r="AO226" s="73"/>
      <c r="AP226" s="73"/>
      <c r="AQ226" s="73"/>
      <c r="AR226" s="73"/>
      <c r="AS226" s="73"/>
      <c r="AT226" s="73"/>
      <c r="AU226" s="73"/>
      <c r="AV226" s="73"/>
      <c r="AW226" s="73"/>
      <c r="AX226" s="73"/>
      <c r="AY226" s="73"/>
      <c r="AZ226" s="73"/>
      <c r="BA226" s="73"/>
      <c r="BB226" s="73"/>
      <c r="BC226" s="73"/>
      <c r="BD226" s="73"/>
      <c r="BE226" s="73"/>
      <c r="BF226" s="73"/>
      <c r="BG226" s="73"/>
      <c r="BH226" s="73"/>
      <c r="BI226" s="73"/>
      <c r="BJ226" s="73"/>
      <c r="BK226" s="73"/>
      <c r="BL226" s="73"/>
      <c r="BM226" s="73"/>
      <c r="BN226" s="73"/>
    </row>
    <row r="227" spans="1:66" ht="13.2" x14ac:dyDescent="0.3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L227" s="73"/>
      <c r="M227" s="73"/>
      <c r="N227" s="73"/>
      <c r="O227" s="73"/>
      <c r="P227" s="73"/>
      <c r="Q227" s="73"/>
      <c r="R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73"/>
      <c r="BC227" s="73"/>
      <c r="BD227" s="73"/>
      <c r="BE227" s="73"/>
      <c r="BF227" s="73"/>
      <c r="BG227" s="73"/>
      <c r="BH227" s="73"/>
      <c r="BI227" s="73"/>
      <c r="BJ227" s="73"/>
      <c r="BK227" s="73"/>
      <c r="BL227" s="73"/>
      <c r="BM227" s="73"/>
      <c r="BN227" s="73"/>
    </row>
    <row r="228" spans="1:66" ht="13.2" x14ac:dyDescent="0.3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L228" s="73"/>
      <c r="M228" s="73"/>
      <c r="N228" s="73"/>
      <c r="O228" s="73"/>
      <c r="P228" s="73"/>
      <c r="Q228" s="73"/>
      <c r="R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73"/>
      <c r="AN228" s="73"/>
      <c r="AO228" s="73"/>
      <c r="AP228" s="73"/>
      <c r="AQ228" s="73"/>
      <c r="AR228" s="73"/>
      <c r="AS228" s="73"/>
      <c r="AT228" s="73"/>
      <c r="AU228" s="73"/>
      <c r="AV228" s="73"/>
      <c r="AW228" s="73"/>
      <c r="AX228" s="73"/>
      <c r="AY228" s="73"/>
      <c r="AZ228" s="73"/>
      <c r="BA228" s="73"/>
      <c r="BB228" s="73"/>
      <c r="BC228" s="73"/>
      <c r="BD228" s="73"/>
      <c r="BE228" s="73"/>
      <c r="BF228" s="73"/>
      <c r="BG228" s="73"/>
      <c r="BH228" s="73"/>
      <c r="BI228" s="73"/>
      <c r="BJ228" s="73"/>
      <c r="BK228" s="73"/>
      <c r="BL228" s="73"/>
      <c r="BM228" s="73"/>
      <c r="BN228" s="73"/>
    </row>
    <row r="229" spans="1:66" ht="13.2" x14ac:dyDescent="0.3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L229" s="73"/>
      <c r="M229" s="73"/>
      <c r="N229" s="73"/>
      <c r="O229" s="73"/>
      <c r="P229" s="73"/>
      <c r="Q229" s="73"/>
      <c r="R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73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73"/>
      <c r="BC229" s="73"/>
      <c r="BD229" s="73"/>
      <c r="BE229" s="73"/>
      <c r="BF229" s="73"/>
      <c r="BG229" s="73"/>
      <c r="BH229" s="73"/>
      <c r="BI229" s="73"/>
      <c r="BJ229" s="73"/>
      <c r="BK229" s="73"/>
      <c r="BL229" s="73"/>
      <c r="BM229" s="73"/>
      <c r="BN229" s="73"/>
    </row>
    <row r="230" spans="1:66" ht="13.2" x14ac:dyDescent="0.3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L230" s="73"/>
      <c r="M230" s="73"/>
      <c r="N230" s="73"/>
      <c r="O230" s="73"/>
      <c r="P230" s="73"/>
      <c r="Q230" s="73"/>
      <c r="R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73"/>
      <c r="AK230" s="73"/>
      <c r="AL230" s="73"/>
      <c r="AM230" s="73"/>
      <c r="AN230" s="73"/>
      <c r="AO230" s="73"/>
      <c r="AP230" s="73"/>
      <c r="AQ230" s="73"/>
      <c r="AR230" s="73"/>
      <c r="AS230" s="73"/>
      <c r="AT230" s="73"/>
      <c r="AU230" s="73"/>
      <c r="AV230" s="73"/>
      <c r="AW230" s="73"/>
      <c r="AX230" s="73"/>
      <c r="AY230" s="73"/>
      <c r="AZ230" s="73"/>
      <c r="BA230" s="73"/>
      <c r="BB230" s="73"/>
      <c r="BC230" s="73"/>
      <c r="BD230" s="73"/>
      <c r="BE230" s="73"/>
      <c r="BF230" s="73"/>
      <c r="BG230" s="73"/>
      <c r="BH230" s="73"/>
      <c r="BI230" s="73"/>
      <c r="BJ230" s="73"/>
      <c r="BK230" s="73"/>
      <c r="BL230" s="73"/>
      <c r="BM230" s="73"/>
      <c r="BN230" s="73"/>
    </row>
    <row r="231" spans="1:66" ht="13.2" x14ac:dyDescent="0.3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L231" s="73"/>
      <c r="M231" s="73"/>
      <c r="N231" s="73"/>
      <c r="O231" s="73"/>
      <c r="P231" s="73"/>
      <c r="Q231" s="73"/>
      <c r="R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73"/>
      <c r="BC231" s="73"/>
      <c r="BD231" s="73"/>
      <c r="BE231" s="73"/>
      <c r="BF231" s="73"/>
      <c r="BG231" s="73"/>
      <c r="BH231" s="73"/>
      <c r="BI231" s="73"/>
      <c r="BJ231" s="73"/>
      <c r="BK231" s="73"/>
      <c r="BL231" s="73"/>
      <c r="BM231" s="73"/>
      <c r="BN231" s="73"/>
    </row>
    <row r="232" spans="1:66" ht="13.2" x14ac:dyDescent="0.3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L232" s="73"/>
      <c r="M232" s="73"/>
      <c r="N232" s="73"/>
      <c r="O232" s="73"/>
      <c r="P232" s="73"/>
      <c r="Q232" s="73"/>
      <c r="R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73"/>
      <c r="AK232" s="73"/>
      <c r="AL232" s="73"/>
      <c r="AM232" s="73"/>
      <c r="AN232" s="73"/>
      <c r="AO232" s="73"/>
      <c r="AP232" s="73"/>
      <c r="AQ232" s="73"/>
      <c r="AR232" s="73"/>
      <c r="AS232" s="73"/>
      <c r="AT232" s="73"/>
      <c r="AU232" s="73"/>
      <c r="AV232" s="73"/>
      <c r="AW232" s="73"/>
      <c r="AX232" s="73"/>
      <c r="AY232" s="73"/>
      <c r="AZ232" s="73"/>
      <c r="BA232" s="73"/>
      <c r="BB232" s="73"/>
      <c r="BC232" s="73"/>
      <c r="BD232" s="73"/>
      <c r="BE232" s="73"/>
      <c r="BF232" s="73"/>
      <c r="BG232" s="73"/>
      <c r="BH232" s="73"/>
      <c r="BI232" s="73"/>
      <c r="BJ232" s="73"/>
      <c r="BK232" s="73"/>
      <c r="BL232" s="73"/>
      <c r="BM232" s="73"/>
      <c r="BN232" s="73"/>
    </row>
    <row r="233" spans="1:66" ht="13.2" x14ac:dyDescent="0.3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L233" s="73"/>
      <c r="M233" s="73"/>
      <c r="N233" s="73"/>
      <c r="O233" s="73"/>
      <c r="P233" s="73"/>
      <c r="Q233" s="73"/>
      <c r="R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73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3"/>
    </row>
    <row r="234" spans="1:66" ht="13.2" x14ac:dyDescent="0.3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L234" s="73"/>
      <c r="M234" s="73"/>
      <c r="N234" s="73"/>
      <c r="O234" s="73"/>
      <c r="P234" s="73"/>
      <c r="Q234" s="73"/>
      <c r="R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3"/>
      <c r="AP234" s="73"/>
      <c r="AQ234" s="73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73"/>
      <c r="BC234" s="73"/>
      <c r="BD234" s="73"/>
      <c r="BE234" s="73"/>
      <c r="BF234" s="73"/>
      <c r="BG234" s="73"/>
      <c r="BH234" s="73"/>
      <c r="BI234" s="73"/>
      <c r="BJ234" s="73"/>
      <c r="BK234" s="73"/>
      <c r="BL234" s="73"/>
      <c r="BM234" s="73"/>
      <c r="BN234" s="73"/>
    </row>
    <row r="235" spans="1:66" ht="13.2" x14ac:dyDescent="0.3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L235" s="73"/>
      <c r="M235" s="73"/>
      <c r="N235" s="73"/>
      <c r="O235" s="73"/>
      <c r="P235" s="73"/>
      <c r="Q235" s="73"/>
      <c r="R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  <c r="AL235" s="73"/>
      <c r="AM235" s="73"/>
      <c r="AN235" s="73"/>
      <c r="AO235" s="73"/>
      <c r="AP235" s="73"/>
      <c r="AQ235" s="73"/>
      <c r="AR235" s="73"/>
      <c r="AS235" s="73"/>
      <c r="AT235" s="73"/>
      <c r="AU235" s="73"/>
      <c r="AV235" s="73"/>
      <c r="AW235" s="73"/>
      <c r="AX235" s="73"/>
      <c r="AY235" s="73"/>
      <c r="AZ235" s="73"/>
      <c r="BA235" s="73"/>
      <c r="BB235" s="73"/>
      <c r="BC235" s="73"/>
      <c r="BD235" s="73"/>
      <c r="BE235" s="73"/>
      <c r="BF235" s="73"/>
      <c r="BG235" s="73"/>
      <c r="BH235" s="73"/>
      <c r="BI235" s="73"/>
      <c r="BJ235" s="73"/>
      <c r="BK235" s="73"/>
      <c r="BL235" s="73"/>
      <c r="BM235" s="73"/>
      <c r="BN235" s="73"/>
    </row>
    <row r="236" spans="1:66" ht="13.2" x14ac:dyDescent="0.3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L236" s="73"/>
      <c r="M236" s="73"/>
      <c r="N236" s="73"/>
      <c r="O236" s="73"/>
      <c r="P236" s="73"/>
      <c r="Q236" s="73"/>
      <c r="R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73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73"/>
      <c r="BC236" s="73"/>
      <c r="BD236" s="73"/>
      <c r="BE236" s="73"/>
      <c r="BF236" s="73"/>
      <c r="BG236" s="73"/>
      <c r="BH236" s="73"/>
      <c r="BI236" s="73"/>
      <c r="BJ236" s="73"/>
      <c r="BK236" s="73"/>
      <c r="BL236" s="73"/>
      <c r="BM236" s="73"/>
      <c r="BN236" s="73"/>
    </row>
    <row r="237" spans="1:66" ht="13.2" x14ac:dyDescent="0.3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L237" s="73"/>
      <c r="M237" s="73"/>
      <c r="N237" s="73"/>
      <c r="O237" s="73"/>
      <c r="P237" s="73"/>
      <c r="Q237" s="73"/>
      <c r="R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3"/>
      <c r="AK237" s="73"/>
      <c r="AL237" s="73"/>
      <c r="AM237" s="73"/>
      <c r="AN237" s="73"/>
      <c r="AO237" s="73"/>
      <c r="AP237" s="73"/>
      <c r="AQ237" s="73"/>
      <c r="AR237" s="73"/>
      <c r="AS237" s="73"/>
      <c r="AT237" s="73"/>
      <c r="AU237" s="73"/>
      <c r="AV237" s="73"/>
      <c r="AW237" s="73"/>
      <c r="AX237" s="73"/>
      <c r="AY237" s="73"/>
      <c r="AZ237" s="73"/>
      <c r="BA237" s="73"/>
      <c r="BB237" s="73"/>
      <c r="BC237" s="73"/>
      <c r="BD237" s="73"/>
      <c r="BE237" s="73"/>
      <c r="BF237" s="73"/>
      <c r="BG237" s="73"/>
      <c r="BH237" s="73"/>
      <c r="BI237" s="73"/>
      <c r="BJ237" s="73"/>
      <c r="BK237" s="73"/>
      <c r="BL237" s="73"/>
      <c r="BM237" s="73"/>
      <c r="BN237" s="73"/>
    </row>
    <row r="238" spans="1:66" ht="13.2" x14ac:dyDescent="0.3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L238" s="73"/>
      <c r="M238" s="73"/>
      <c r="N238" s="73"/>
      <c r="O238" s="73"/>
      <c r="P238" s="73"/>
      <c r="Q238" s="73"/>
      <c r="R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73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73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  <c r="BM238" s="73"/>
      <c r="BN238" s="73"/>
    </row>
    <row r="239" spans="1:66" ht="13.2" x14ac:dyDescent="0.3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L239" s="73"/>
      <c r="M239" s="73"/>
      <c r="N239" s="73"/>
      <c r="O239" s="73"/>
      <c r="P239" s="73"/>
      <c r="Q239" s="73"/>
      <c r="R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73"/>
      <c r="AN239" s="73"/>
      <c r="AO239" s="73"/>
      <c r="AP239" s="73"/>
      <c r="AQ239" s="73"/>
      <c r="AR239" s="73"/>
      <c r="AS239" s="73"/>
      <c r="AT239" s="73"/>
      <c r="AU239" s="73"/>
      <c r="AV239" s="73"/>
      <c r="AW239" s="73"/>
      <c r="AX239" s="73"/>
      <c r="AY239" s="73"/>
      <c r="AZ239" s="73"/>
      <c r="BA239" s="73"/>
      <c r="BB239" s="73"/>
      <c r="BC239" s="73"/>
      <c r="BD239" s="73"/>
      <c r="BE239" s="73"/>
      <c r="BF239" s="73"/>
      <c r="BG239" s="73"/>
      <c r="BH239" s="73"/>
      <c r="BI239" s="73"/>
      <c r="BJ239" s="73"/>
      <c r="BK239" s="73"/>
      <c r="BL239" s="73"/>
      <c r="BM239" s="73"/>
      <c r="BN239" s="73"/>
    </row>
    <row r="240" spans="1:66" ht="13.2" x14ac:dyDescent="0.3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L240" s="73"/>
      <c r="M240" s="73"/>
      <c r="N240" s="73"/>
      <c r="O240" s="73"/>
      <c r="P240" s="73"/>
      <c r="Q240" s="73"/>
      <c r="R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73"/>
      <c r="BC240" s="73"/>
      <c r="BD240" s="73"/>
      <c r="BE240" s="73"/>
      <c r="BF240" s="73"/>
      <c r="BG240" s="73"/>
      <c r="BH240" s="73"/>
      <c r="BI240" s="73"/>
      <c r="BJ240" s="73"/>
      <c r="BK240" s="73"/>
      <c r="BL240" s="73"/>
      <c r="BM240" s="73"/>
      <c r="BN240" s="73"/>
    </row>
    <row r="241" spans="1:66" ht="13.2" x14ac:dyDescent="0.3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L241" s="73"/>
      <c r="M241" s="73"/>
      <c r="N241" s="73"/>
      <c r="O241" s="73"/>
      <c r="P241" s="73"/>
      <c r="Q241" s="73"/>
      <c r="R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3"/>
      <c r="AK241" s="73"/>
      <c r="AL241" s="73"/>
      <c r="AM241" s="73"/>
      <c r="AN241" s="73"/>
      <c r="AO241" s="73"/>
      <c r="AP241" s="73"/>
      <c r="AQ241" s="73"/>
      <c r="AR241" s="73"/>
      <c r="AS241" s="73"/>
      <c r="AT241" s="73"/>
      <c r="AU241" s="73"/>
      <c r="AV241" s="73"/>
      <c r="AW241" s="73"/>
      <c r="AX241" s="73"/>
      <c r="AY241" s="73"/>
      <c r="AZ241" s="73"/>
      <c r="BA241" s="73"/>
      <c r="BB241" s="73"/>
      <c r="BC241" s="73"/>
      <c r="BD241" s="73"/>
      <c r="BE241" s="73"/>
      <c r="BF241" s="73"/>
      <c r="BG241" s="73"/>
      <c r="BH241" s="73"/>
      <c r="BI241" s="73"/>
      <c r="BJ241" s="73"/>
      <c r="BK241" s="73"/>
      <c r="BL241" s="73"/>
      <c r="BM241" s="73"/>
      <c r="BN241" s="73"/>
    </row>
    <row r="242" spans="1:66" ht="13.2" x14ac:dyDescent="0.3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L242" s="73"/>
      <c r="M242" s="73"/>
      <c r="N242" s="73"/>
      <c r="O242" s="73"/>
      <c r="P242" s="73"/>
      <c r="Q242" s="73"/>
      <c r="R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73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3"/>
    </row>
    <row r="243" spans="1:66" ht="13.2" x14ac:dyDescent="0.3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L243" s="73"/>
      <c r="M243" s="73"/>
      <c r="N243" s="73"/>
      <c r="O243" s="73"/>
      <c r="P243" s="73"/>
      <c r="Q243" s="73"/>
      <c r="R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  <c r="AL243" s="73"/>
      <c r="AM243" s="73"/>
      <c r="AN243" s="73"/>
      <c r="AO243" s="73"/>
      <c r="AP243" s="73"/>
      <c r="AQ243" s="73"/>
      <c r="AR243" s="73"/>
      <c r="AS243" s="73"/>
      <c r="AT243" s="73"/>
      <c r="AU243" s="73"/>
      <c r="AV243" s="73"/>
      <c r="AW243" s="73"/>
      <c r="AX243" s="73"/>
      <c r="AY243" s="73"/>
      <c r="AZ243" s="73"/>
      <c r="BA243" s="73"/>
      <c r="BB243" s="73"/>
      <c r="BC243" s="73"/>
      <c r="BD243" s="73"/>
      <c r="BE243" s="73"/>
      <c r="BF243" s="73"/>
      <c r="BG243" s="73"/>
      <c r="BH243" s="73"/>
      <c r="BI243" s="73"/>
      <c r="BJ243" s="73"/>
      <c r="BK243" s="73"/>
      <c r="BL243" s="73"/>
      <c r="BM243" s="73"/>
      <c r="BN243" s="73"/>
    </row>
    <row r="244" spans="1:66" ht="13.2" x14ac:dyDescent="0.3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L244" s="73"/>
      <c r="M244" s="73"/>
      <c r="N244" s="73"/>
      <c r="O244" s="73"/>
      <c r="P244" s="73"/>
      <c r="Q244" s="73"/>
      <c r="R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3"/>
      <c r="AK244" s="73"/>
      <c r="AL244" s="73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3"/>
    </row>
    <row r="245" spans="1:66" ht="13.2" x14ac:dyDescent="0.3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L245" s="73"/>
      <c r="M245" s="73"/>
      <c r="N245" s="73"/>
      <c r="O245" s="73"/>
      <c r="P245" s="73"/>
      <c r="Q245" s="73"/>
      <c r="R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</row>
    <row r="246" spans="1:66" ht="13.2" x14ac:dyDescent="0.3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L246" s="73"/>
      <c r="M246" s="73"/>
      <c r="N246" s="73"/>
      <c r="O246" s="73"/>
      <c r="P246" s="73"/>
      <c r="Q246" s="73"/>
      <c r="R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3"/>
      <c r="AK246" s="73"/>
      <c r="AL246" s="73"/>
      <c r="AM246" s="73"/>
      <c r="AN246" s="73"/>
      <c r="AO246" s="73"/>
      <c r="AP246" s="73"/>
      <c r="AQ246" s="73"/>
      <c r="AR246" s="73"/>
      <c r="AS246" s="73"/>
      <c r="AT246" s="73"/>
      <c r="AU246" s="73"/>
      <c r="AV246" s="73"/>
      <c r="AW246" s="73"/>
      <c r="AX246" s="73"/>
      <c r="AY246" s="73"/>
      <c r="AZ246" s="73"/>
      <c r="BA246" s="73"/>
      <c r="BB246" s="73"/>
      <c r="BC246" s="73"/>
      <c r="BD246" s="73"/>
      <c r="BE246" s="73"/>
      <c r="BF246" s="73"/>
      <c r="BG246" s="73"/>
      <c r="BH246" s="73"/>
      <c r="BI246" s="73"/>
      <c r="BJ246" s="73"/>
      <c r="BK246" s="73"/>
      <c r="BL246" s="73"/>
      <c r="BM246" s="73"/>
      <c r="BN246" s="73"/>
    </row>
    <row r="247" spans="1:66" ht="13.2" x14ac:dyDescent="0.3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L247" s="73"/>
      <c r="M247" s="73"/>
      <c r="N247" s="73"/>
      <c r="O247" s="73"/>
      <c r="P247" s="73"/>
      <c r="Q247" s="73"/>
      <c r="R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73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73"/>
      <c r="BC247" s="73"/>
      <c r="BD247" s="73"/>
      <c r="BE247" s="73"/>
      <c r="BF247" s="73"/>
      <c r="BG247" s="73"/>
      <c r="BH247" s="73"/>
      <c r="BI247" s="73"/>
      <c r="BJ247" s="73"/>
      <c r="BK247" s="73"/>
      <c r="BL247" s="73"/>
      <c r="BM247" s="73"/>
      <c r="BN247" s="73"/>
    </row>
    <row r="248" spans="1:66" ht="13.2" x14ac:dyDescent="0.3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L248" s="73"/>
      <c r="M248" s="73"/>
      <c r="N248" s="73"/>
      <c r="O248" s="73"/>
      <c r="P248" s="73"/>
      <c r="Q248" s="73"/>
      <c r="R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3"/>
      <c r="AK248" s="73"/>
      <c r="AL248" s="73"/>
      <c r="AM248" s="73"/>
      <c r="AN248" s="73"/>
      <c r="AO248" s="73"/>
      <c r="AP248" s="73"/>
      <c r="AQ248" s="73"/>
      <c r="AR248" s="73"/>
      <c r="AS248" s="73"/>
      <c r="AT248" s="73"/>
      <c r="AU248" s="73"/>
      <c r="AV248" s="73"/>
      <c r="AW248" s="73"/>
      <c r="AX248" s="73"/>
      <c r="AY248" s="73"/>
      <c r="AZ248" s="73"/>
      <c r="BA248" s="73"/>
      <c r="BB248" s="73"/>
      <c r="BC248" s="73"/>
      <c r="BD248" s="73"/>
      <c r="BE248" s="73"/>
      <c r="BF248" s="73"/>
      <c r="BG248" s="73"/>
      <c r="BH248" s="73"/>
      <c r="BI248" s="73"/>
      <c r="BJ248" s="73"/>
      <c r="BK248" s="73"/>
      <c r="BL248" s="73"/>
      <c r="BM248" s="73"/>
      <c r="BN248" s="73"/>
    </row>
    <row r="249" spans="1:66" ht="13.2" x14ac:dyDescent="0.3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L249" s="73"/>
      <c r="M249" s="73"/>
      <c r="N249" s="73"/>
      <c r="O249" s="73"/>
      <c r="P249" s="73"/>
      <c r="Q249" s="73"/>
      <c r="R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73"/>
      <c r="BN249" s="73"/>
    </row>
    <row r="250" spans="1:66" ht="13.2" x14ac:dyDescent="0.3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L250" s="73"/>
      <c r="M250" s="73"/>
      <c r="N250" s="73"/>
      <c r="O250" s="73"/>
      <c r="P250" s="73"/>
      <c r="Q250" s="73"/>
      <c r="R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  <c r="BN250" s="73"/>
    </row>
    <row r="251" spans="1:66" ht="13.2" x14ac:dyDescent="0.3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L251" s="73"/>
      <c r="M251" s="73"/>
      <c r="N251" s="73"/>
      <c r="O251" s="73"/>
      <c r="P251" s="73"/>
      <c r="Q251" s="73"/>
      <c r="R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</row>
    <row r="252" spans="1:66" ht="13.2" x14ac:dyDescent="0.3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L252" s="73"/>
      <c r="M252" s="73"/>
      <c r="N252" s="73"/>
      <c r="O252" s="73"/>
      <c r="P252" s="73"/>
      <c r="Q252" s="73"/>
      <c r="R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</row>
    <row r="253" spans="1:66" ht="13.2" x14ac:dyDescent="0.3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L253" s="73"/>
      <c r="M253" s="73"/>
      <c r="N253" s="73"/>
      <c r="O253" s="73"/>
      <c r="P253" s="73"/>
      <c r="Q253" s="73"/>
      <c r="R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</row>
    <row r="254" spans="1:66" ht="13.2" x14ac:dyDescent="0.3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L254" s="73"/>
      <c r="M254" s="73"/>
      <c r="N254" s="73"/>
      <c r="O254" s="73"/>
      <c r="P254" s="73"/>
      <c r="Q254" s="73"/>
      <c r="R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</row>
    <row r="255" spans="1:66" ht="13.2" x14ac:dyDescent="0.3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L255" s="73"/>
      <c r="M255" s="73"/>
      <c r="N255" s="73"/>
      <c r="O255" s="73"/>
      <c r="P255" s="73"/>
      <c r="Q255" s="73"/>
      <c r="R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  <c r="AM255" s="73"/>
      <c r="AN255" s="73"/>
      <c r="AO255" s="73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73"/>
      <c r="BN255" s="73"/>
    </row>
    <row r="256" spans="1:66" ht="13.2" x14ac:dyDescent="0.3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L256" s="73"/>
      <c r="M256" s="73"/>
      <c r="N256" s="73"/>
      <c r="O256" s="73"/>
      <c r="P256" s="73"/>
      <c r="Q256" s="73"/>
      <c r="R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73"/>
      <c r="AP256" s="73"/>
      <c r="AQ256" s="73"/>
      <c r="AR256" s="73"/>
      <c r="AS256" s="73"/>
      <c r="AT256" s="73"/>
      <c r="AU256" s="73"/>
      <c r="AV256" s="73"/>
      <c r="AW256" s="73"/>
      <c r="AX256" s="73"/>
      <c r="AY256" s="73"/>
      <c r="AZ256" s="73"/>
      <c r="BA256" s="73"/>
      <c r="BB256" s="73"/>
      <c r="BC256" s="73"/>
      <c r="BD256" s="73"/>
      <c r="BE256" s="73"/>
      <c r="BF256" s="73"/>
      <c r="BG256" s="73"/>
      <c r="BH256" s="73"/>
      <c r="BI256" s="73"/>
      <c r="BJ256" s="73"/>
      <c r="BK256" s="73"/>
      <c r="BL256" s="73"/>
      <c r="BM256" s="73"/>
      <c r="BN256" s="73"/>
    </row>
    <row r="257" spans="1:66" ht="13.2" x14ac:dyDescent="0.3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L257" s="73"/>
      <c r="M257" s="73"/>
      <c r="N257" s="73"/>
      <c r="O257" s="73"/>
      <c r="P257" s="73"/>
      <c r="Q257" s="73"/>
      <c r="R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73"/>
      <c r="AK257" s="73"/>
      <c r="AL257" s="73"/>
      <c r="AM257" s="73"/>
      <c r="AN257" s="73"/>
      <c r="AO257" s="73"/>
      <c r="AP257" s="73"/>
      <c r="AQ257" s="73"/>
      <c r="AR257" s="73"/>
      <c r="AS257" s="73"/>
      <c r="AT257" s="73"/>
      <c r="AU257" s="73"/>
      <c r="AV257" s="73"/>
      <c r="AW257" s="73"/>
      <c r="AX257" s="73"/>
      <c r="AY257" s="73"/>
      <c r="AZ257" s="73"/>
      <c r="BA257" s="73"/>
      <c r="BB257" s="73"/>
      <c r="BC257" s="73"/>
      <c r="BD257" s="73"/>
      <c r="BE257" s="73"/>
      <c r="BF257" s="73"/>
      <c r="BG257" s="73"/>
      <c r="BH257" s="73"/>
      <c r="BI257" s="73"/>
      <c r="BJ257" s="73"/>
      <c r="BK257" s="73"/>
      <c r="BL257" s="73"/>
      <c r="BM257" s="73"/>
      <c r="BN257" s="73"/>
    </row>
    <row r="258" spans="1:66" ht="13.2" x14ac:dyDescent="0.3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L258" s="73"/>
      <c r="M258" s="73"/>
      <c r="N258" s="73"/>
      <c r="O258" s="73"/>
      <c r="P258" s="73"/>
      <c r="Q258" s="73"/>
      <c r="R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73"/>
      <c r="BG258" s="73"/>
      <c r="BH258" s="73"/>
      <c r="BI258" s="73"/>
      <c r="BJ258" s="73"/>
      <c r="BK258" s="73"/>
      <c r="BL258" s="73"/>
      <c r="BM258" s="73"/>
      <c r="BN258" s="73"/>
    </row>
    <row r="259" spans="1:66" ht="13.2" x14ac:dyDescent="0.3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L259" s="73"/>
      <c r="M259" s="73"/>
      <c r="N259" s="73"/>
      <c r="O259" s="73"/>
      <c r="P259" s="73"/>
      <c r="Q259" s="73"/>
      <c r="R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  <c r="AM259" s="73"/>
      <c r="AN259" s="73"/>
      <c r="AO259" s="73"/>
      <c r="AP259" s="73"/>
      <c r="AQ259" s="73"/>
      <c r="AR259" s="73"/>
      <c r="AS259" s="73"/>
      <c r="AT259" s="73"/>
      <c r="AU259" s="73"/>
      <c r="AV259" s="73"/>
      <c r="AW259" s="73"/>
      <c r="AX259" s="73"/>
      <c r="AY259" s="73"/>
      <c r="AZ259" s="73"/>
      <c r="BA259" s="73"/>
      <c r="BB259" s="73"/>
      <c r="BC259" s="73"/>
      <c r="BD259" s="73"/>
      <c r="BE259" s="73"/>
      <c r="BF259" s="73"/>
      <c r="BG259" s="73"/>
      <c r="BH259" s="73"/>
      <c r="BI259" s="73"/>
      <c r="BJ259" s="73"/>
      <c r="BK259" s="73"/>
      <c r="BL259" s="73"/>
      <c r="BM259" s="73"/>
      <c r="BN259" s="73"/>
    </row>
    <row r="260" spans="1:66" ht="13.2" x14ac:dyDescent="0.3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L260" s="73"/>
      <c r="M260" s="73"/>
      <c r="N260" s="73"/>
      <c r="O260" s="73"/>
      <c r="P260" s="73"/>
      <c r="Q260" s="73"/>
      <c r="R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  <c r="AJ260" s="73"/>
      <c r="AK260" s="73"/>
      <c r="AL260" s="73"/>
      <c r="AM260" s="73"/>
      <c r="AN260" s="73"/>
      <c r="AO260" s="73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73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73"/>
      <c r="BN260" s="73"/>
    </row>
    <row r="261" spans="1:66" ht="13.2" x14ac:dyDescent="0.3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L261" s="73"/>
      <c r="M261" s="73"/>
      <c r="N261" s="73"/>
      <c r="O261" s="73"/>
      <c r="P261" s="73"/>
      <c r="Q261" s="73"/>
      <c r="R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73"/>
      <c r="AK261" s="73"/>
      <c r="AL261" s="73"/>
      <c r="AM261" s="73"/>
      <c r="AN261" s="73"/>
      <c r="AO261" s="73"/>
      <c r="AP261" s="73"/>
      <c r="AQ261" s="73"/>
      <c r="AR261" s="73"/>
      <c r="AS261" s="73"/>
      <c r="AT261" s="73"/>
      <c r="AU261" s="73"/>
      <c r="AV261" s="73"/>
      <c r="AW261" s="73"/>
      <c r="AX261" s="73"/>
      <c r="AY261" s="73"/>
      <c r="AZ261" s="73"/>
      <c r="BA261" s="73"/>
      <c r="BB261" s="73"/>
      <c r="BC261" s="73"/>
      <c r="BD261" s="73"/>
      <c r="BE261" s="73"/>
      <c r="BF261" s="73"/>
      <c r="BG261" s="73"/>
      <c r="BH261" s="73"/>
      <c r="BI261" s="73"/>
      <c r="BJ261" s="73"/>
      <c r="BK261" s="73"/>
      <c r="BL261" s="73"/>
      <c r="BM261" s="73"/>
      <c r="BN261" s="73"/>
    </row>
    <row r="262" spans="1:66" ht="13.2" x14ac:dyDescent="0.3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L262" s="73"/>
      <c r="M262" s="73"/>
      <c r="N262" s="73"/>
      <c r="O262" s="73"/>
      <c r="P262" s="73"/>
      <c r="Q262" s="73"/>
      <c r="R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73"/>
      <c r="AK262" s="73"/>
      <c r="AL262" s="73"/>
      <c r="AM262" s="73"/>
      <c r="AN262" s="73"/>
      <c r="AO262" s="73"/>
      <c r="AP262" s="73"/>
      <c r="AQ262" s="73"/>
      <c r="AR262" s="73"/>
      <c r="AS262" s="73"/>
      <c r="AT262" s="73"/>
      <c r="AU262" s="73"/>
      <c r="AV262" s="73"/>
      <c r="AW262" s="73"/>
      <c r="AX262" s="73"/>
      <c r="AY262" s="73"/>
      <c r="AZ262" s="73"/>
      <c r="BA262" s="73"/>
      <c r="BB262" s="73"/>
      <c r="BC262" s="73"/>
      <c r="BD262" s="73"/>
      <c r="BE262" s="73"/>
      <c r="BF262" s="73"/>
      <c r="BG262" s="73"/>
      <c r="BH262" s="73"/>
      <c r="BI262" s="73"/>
      <c r="BJ262" s="73"/>
      <c r="BK262" s="73"/>
      <c r="BL262" s="73"/>
      <c r="BM262" s="73"/>
      <c r="BN262" s="73"/>
    </row>
    <row r="263" spans="1:66" ht="13.2" x14ac:dyDescent="0.3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L263" s="73"/>
      <c r="M263" s="73"/>
      <c r="N263" s="73"/>
      <c r="O263" s="73"/>
      <c r="P263" s="73"/>
      <c r="Q263" s="73"/>
      <c r="R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73"/>
      <c r="AK263" s="73"/>
      <c r="AL263" s="73"/>
      <c r="AM263" s="73"/>
      <c r="AN263" s="73"/>
      <c r="AO263" s="73"/>
      <c r="AP263" s="73"/>
      <c r="AQ263" s="73"/>
      <c r="AR263" s="73"/>
      <c r="AS263" s="73"/>
      <c r="AT263" s="73"/>
      <c r="AU263" s="73"/>
      <c r="AV263" s="73"/>
      <c r="AW263" s="73"/>
      <c r="AX263" s="73"/>
      <c r="AY263" s="73"/>
      <c r="AZ263" s="73"/>
      <c r="BA263" s="73"/>
      <c r="BB263" s="73"/>
      <c r="BC263" s="73"/>
      <c r="BD263" s="73"/>
      <c r="BE263" s="73"/>
      <c r="BF263" s="73"/>
      <c r="BG263" s="73"/>
      <c r="BH263" s="73"/>
      <c r="BI263" s="73"/>
      <c r="BJ263" s="73"/>
      <c r="BK263" s="73"/>
      <c r="BL263" s="73"/>
      <c r="BM263" s="73"/>
      <c r="BN263" s="73"/>
    </row>
    <row r="264" spans="1:66" ht="13.2" x14ac:dyDescent="0.3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L264" s="73"/>
      <c r="M264" s="73"/>
      <c r="N264" s="73"/>
      <c r="O264" s="73"/>
      <c r="P264" s="73"/>
      <c r="Q264" s="73"/>
      <c r="R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  <c r="AJ264" s="73"/>
      <c r="AK264" s="73"/>
      <c r="AL264" s="73"/>
      <c r="AM264" s="73"/>
      <c r="AN264" s="73"/>
      <c r="AO264" s="73"/>
      <c r="AP264" s="73"/>
      <c r="AQ264" s="73"/>
      <c r="AR264" s="73"/>
      <c r="AS264" s="73"/>
      <c r="AT264" s="73"/>
      <c r="AU264" s="73"/>
      <c r="AV264" s="73"/>
      <c r="AW264" s="73"/>
      <c r="AX264" s="73"/>
      <c r="AY264" s="73"/>
      <c r="AZ264" s="73"/>
      <c r="BA264" s="73"/>
      <c r="BB264" s="73"/>
      <c r="BC264" s="73"/>
      <c r="BD264" s="73"/>
      <c r="BE264" s="73"/>
      <c r="BF264" s="73"/>
      <c r="BG264" s="73"/>
      <c r="BH264" s="73"/>
      <c r="BI264" s="73"/>
      <c r="BJ264" s="73"/>
      <c r="BK264" s="73"/>
      <c r="BL264" s="73"/>
      <c r="BM264" s="73"/>
      <c r="BN264" s="73"/>
    </row>
    <row r="265" spans="1:66" ht="13.2" x14ac:dyDescent="0.3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L265" s="73"/>
      <c r="M265" s="73"/>
      <c r="N265" s="73"/>
      <c r="O265" s="73"/>
      <c r="P265" s="73"/>
      <c r="Q265" s="73"/>
      <c r="R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73"/>
      <c r="AT265" s="73"/>
      <c r="AU265" s="73"/>
      <c r="AV265" s="73"/>
      <c r="AW265" s="73"/>
      <c r="AX265" s="73"/>
      <c r="AY265" s="73"/>
      <c r="AZ265" s="73"/>
      <c r="BA265" s="73"/>
      <c r="BB265" s="73"/>
      <c r="BC265" s="73"/>
      <c r="BD265" s="73"/>
      <c r="BE265" s="73"/>
      <c r="BF265" s="73"/>
      <c r="BG265" s="73"/>
      <c r="BH265" s="73"/>
      <c r="BI265" s="73"/>
      <c r="BJ265" s="73"/>
      <c r="BK265" s="73"/>
      <c r="BL265" s="73"/>
      <c r="BM265" s="73"/>
      <c r="BN265" s="73"/>
    </row>
    <row r="266" spans="1:66" ht="13.2" x14ac:dyDescent="0.3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L266" s="73"/>
      <c r="M266" s="73"/>
      <c r="N266" s="73"/>
      <c r="O266" s="73"/>
      <c r="P266" s="73"/>
      <c r="Q266" s="73"/>
      <c r="R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  <c r="AM266" s="73"/>
      <c r="AN266" s="73"/>
      <c r="AO266" s="73"/>
      <c r="AP266" s="73"/>
      <c r="AQ266" s="73"/>
      <c r="AR266" s="73"/>
      <c r="AS266" s="73"/>
      <c r="AT266" s="73"/>
      <c r="AU266" s="73"/>
      <c r="AV266" s="73"/>
      <c r="AW266" s="73"/>
      <c r="AX266" s="73"/>
      <c r="AY266" s="73"/>
      <c r="AZ266" s="73"/>
      <c r="BA266" s="73"/>
      <c r="BB266" s="73"/>
      <c r="BC266" s="73"/>
      <c r="BD266" s="73"/>
      <c r="BE266" s="73"/>
      <c r="BF266" s="73"/>
      <c r="BG266" s="73"/>
      <c r="BH266" s="73"/>
      <c r="BI266" s="73"/>
      <c r="BJ266" s="73"/>
      <c r="BK266" s="73"/>
      <c r="BL266" s="73"/>
      <c r="BM266" s="73"/>
      <c r="BN266" s="73"/>
    </row>
    <row r="267" spans="1:66" ht="13.2" x14ac:dyDescent="0.3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L267" s="73"/>
      <c r="M267" s="73"/>
      <c r="N267" s="73"/>
      <c r="O267" s="73"/>
      <c r="P267" s="73"/>
      <c r="Q267" s="73"/>
      <c r="R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73"/>
      <c r="AK267" s="73"/>
      <c r="AL267" s="73"/>
      <c r="AM267" s="73"/>
      <c r="AN267" s="73"/>
      <c r="AO267" s="73"/>
      <c r="AP267" s="73"/>
      <c r="AQ267" s="73"/>
      <c r="AR267" s="73"/>
      <c r="AS267" s="73"/>
      <c r="AT267" s="73"/>
      <c r="AU267" s="73"/>
      <c r="AV267" s="73"/>
      <c r="AW267" s="73"/>
      <c r="AX267" s="73"/>
      <c r="AY267" s="73"/>
      <c r="AZ267" s="73"/>
      <c r="BA267" s="73"/>
      <c r="BB267" s="73"/>
      <c r="BC267" s="73"/>
      <c r="BD267" s="73"/>
      <c r="BE267" s="73"/>
      <c r="BF267" s="73"/>
      <c r="BG267" s="73"/>
      <c r="BH267" s="73"/>
      <c r="BI267" s="73"/>
      <c r="BJ267" s="73"/>
      <c r="BK267" s="73"/>
      <c r="BL267" s="73"/>
      <c r="BM267" s="73"/>
      <c r="BN267" s="73"/>
    </row>
    <row r="268" spans="1:66" ht="13.2" x14ac:dyDescent="0.3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L268" s="73"/>
      <c r="M268" s="73"/>
      <c r="N268" s="73"/>
      <c r="O268" s="73"/>
      <c r="P268" s="73"/>
      <c r="Q268" s="73"/>
      <c r="R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73"/>
      <c r="AK268" s="73"/>
      <c r="AL268" s="73"/>
      <c r="AM268" s="73"/>
      <c r="AN268" s="73"/>
      <c r="AO268" s="73"/>
      <c r="AP268" s="73"/>
      <c r="AQ268" s="73"/>
      <c r="AR268" s="73"/>
      <c r="AS268" s="73"/>
      <c r="AT268" s="73"/>
      <c r="AU268" s="73"/>
      <c r="AV268" s="73"/>
      <c r="AW268" s="73"/>
      <c r="AX268" s="73"/>
      <c r="AY268" s="73"/>
      <c r="AZ268" s="73"/>
      <c r="BA268" s="73"/>
      <c r="BB268" s="73"/>
      <c r="BC268" s="73"/>
      <c r="BD268" s="73"/>
      <c r="BE268" s="73"/>
      <c r="BF268" s="73"/>
      <c r="BG268" s="73"/>
      <c r="BH268" s="73"/>
      <c r="BI268" s="73"/>
      <c r="BJ268" s="73"/>
      <c r="BK268" s="73"/>
      <c r="BL268" s="73"/>
      <c r="BM268" s="73"/>
      <c r="BN268" s="73"/>
    </row>
    <row r="269" spans="1:66" ht="13.2" x14ac:dyDescent="0.3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L269" s="73"/>
      <c r="M269" s="73"/>
      <c r="N269" s="73"/>
      <c r="O269" s="73"/>
      <c r="P269" s="73"/>
      <c r="Q269" s="73"/>
      <c r="R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3"/>
      <c r="AS269" s="73"/>
      <c r="AT269" s="73"/>
      <c r="AU269" s="73"/>
      <c r="AV269" s="73"/>
      <c r="AW269" s="73"/>
      <c r="AX269" s="73"/>
      <c r="AY269" s="73"/>
      <c r="AZ269" s="73"/>
      <c r="BA269" s="73"/>
      <c r="BB269" s="73"/>
      <c r="BC269" s="73"/>
      <c r="BD269" s="73"/>
      <c r="BE269" s="73"/>
      <c r="BF269" s="73"/>
      <c r="BG269" s="73"/>
      <c r="BH269" s="73"/>
      <c r="BI269" s="73"/>
      <c r="BJ269" s="73"/>
      <c r="BK269" s="73"/>
      <c r="BL269" s="73"/>
      <c r="BM269" s="73"/>
      <c r="BN269" s="73"/>
    </row>
    <row r="270" spans="1:66" ht="13.2" x14ac:dyDescent="0.3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L270" s="73"/>
      <c r="M270" s="73"/>
      <c r="N270" s="73"/>
      <c r="O270" s="73"/>
      <c r="P270" s="73"/>
      <c r="Q270" s="73"/>
      <c r="R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73"/>
      <c r="AK270" s="73"/>
      <c r="AL270" s="73"/>
      <c r="AM270" s="73"/>
      <c r="AN270" s="73"/>
      <c r="AO270" s="73"/>
      <c r="AP270" s="73"/>
      <c r="AQ270" s="73"/>
      <c r="AR270" s="73"/>
      <c r="AS270" s="73"/>
      <c r="AT270" s="73"/>
      <c r="AU270" s="73"/>
      <c r="AV270" s="73"/>
      <c r="AW270" s="73"/>
      <c r="AX270" s="73"/>
      <c r="AY270" s="73"/>
      <c r="AZ270" s="73"/>
      <c r="BA270" s="73"/>
      <c r="BB270" s="73"/>
      <c r="BC270" s="73"/>
      <c r="BD270" s="73"/>
      <c r="BE270" s="73"/>
      <c r="BF270" s="73"/>
      <c r="BG270" s="73"/>
      <c r="BH270" s="73"/>
      <c r="BI270" s="73"/>
      <c r="BJ270" s="73"/>
      <c r="BK270" s="73"/>
      <c r="BL270" s="73"/>
      <c r="BM270" s="73"/>
      <c r="BN270" s="73"/>
    </row>
    <row r="271" spans="1:66" ht="13.2" x14ac:dyDescent="0.3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L271" s="73"/>
      <c r="M271" s="73"/>
      <c r="N271" s="73"/>
      <c r="O271" s="73"/>
      <c r="P271" s="73"/>
      <c r="Q271" s="73"/>
      <c r="R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  <c r="AL271" s="73"/>
      <c r="AM271" s="73"/>
      <c r="AN271" s="73"/>
      <c r="AO271" s="73"/>
      <c r="AP271" s="73"/>
      <c r="AQ271" s="73"/>
      <c r="AR271" s="73"/>
      <c r="AS271" s="73"/>
      <c r="AT271" s="73"/>
      <c r="AU271" s="73"/>
      <c r="AV271" s="73"/>
      <c r="AW271" s="73"/>
      <c r="AX271" s="73"/>
      <c r="AY271" s="73"/>
      <c r="AZ271" s="73"/>
      <c r="BA271" s="73"/>
      <c r="BB271" s="73"/>
      <c r="BC271" s="73"/>
      <c r="BD271" s="73"/>
      <c r="BE271" s="73"/>
      <c r="BF271" s="73"/>
      <c r="BG271" s="73"/>
      <c r="BH271" s="73"/>
      <c r="BI271" s="73"/>
      <c r="BJ271" s="73"/>
      <c r="BK271" s="73"/>
      <c r="BL271" s="73"/>
      <c r="BM271" s="73"/>
      <c r="BN271" s="73"/>
    </row>
    <row r="272" spans="1:66" ht="13.2" x14ac:dyDescent="0.3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L272" s="73"/>
      <c r="M272" s="73"/>
      <c r="N272" s="73"/>
      <c r="O272" s="73"/>
      <c r="P272" s="73"/>
      <c r="Q272" s="73"/>
      <c r="R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  <c r="AL272" s="73"/>
      <c r="AM272" s="73"/>
      <c r="AN272" s="73"/>
      <c r="AO272" s="73"/>
      <c r="AP272" s="73"/>
      <c r="AQ272" s="73"/>
      <c r="AR272" s="73"/>
      <c r="AS272" s="73"/>
      <c r="AT272" s="73"/>
      <c r="AU272" s="73"/>
      <c r="AV272" s="73"/>
      <c r="AW272" s="73"/>
      <c r="AX272" s="73"/>
      <c r="AY272" s="73"/>
      <c r="AZ272" s="73"/>
      <c r="BA272" s="73"/>
      <c r="BB272" s="73"/>
      <c r="BC272" s="73"/>
      <c r="BD272" s="73"/>
      <c r="BE272" s="73"/>
      <c r="BF272" s="73"/>
      <c r="BG272" s="73"/>
      <c r="BH272" s="73"/>
      <c r="BI272" s="73"/>
      <c r="BJ272" s="73"/>
      <c r="BK272" s="73"/>
      <c r="BL272" s="73"/>
      <c r="BM272" s="73"/>
      <c r="BN272" s="73"/>
    </row>
    <row r="273" spans="1:66" ht="13.2" x14ac:dyDescent="0.3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L273" s="73"/>
      <c r="M273" s="73"/>
      <c r="N273" s="73"/>
      <c r="O273" s="73"/>
      <c r="P273" s="73"/>
      <c r="Q273" s="73"/>
      <c r="R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3"/>
      <c r="AK273" s="73"/>
      <c r="AL273" s="73"/>
      <c r="AM273" s="73"/>
      <c r="AN273" s="73"/>
      <c r="AO273" s="73"/>
      <c r="AP273" s="73"/>
      <c r="AQ273" s="73"/>
      <c r="AR273" s="73"/>
      <c r="AS273" s="73"/>
      <c r="AT273" s="73"/>
      <c r="AU273" s="73"/>
      <c r="AV273" s="73"/>
      <c r="AW273" s="73"/>
      <c r="AX273" s="73"/>
      <c r="AY273" s="73"/>
      <c r="AZ273" s="73"/>
      <c r="BA273" s="73"/>
      <c r="BB273" s="73"/>
      <c r="BC273" s="73"/>
      <c r="BD273" s="73"/>
      <c r="BE273" s="73"/>
      <c r="BF273" s="73"/>
      <c r="BG273" s="73"/>
      <c r="BH273" s="73"/>
      <c r="BI273" s="73"/>
      <c r="BJ273" s="73"/>
      <c r="BK273" s="73"/>
      <c r="BL273" s="73"/>
      <c r="BM273" s="73"/>
      <c r="BN273" s="73"/>
    </row>
    <row r="274" spans="1:66" ht="13.2" x14ac:dyDescent="0.3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L274" s="73"/>
      <c r="M274" s="73"/>
      <c r="N274" s="73"/>
      <c r="O274" s="73"/>
      <c r="P274" s="73"/>
      <c r="Q274" s="73"/>
      <c r="R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3"/>
      <c r="AK274" s="73"/>
      <c r="AL274" s="73"/>
      <c r="AM274" s="73"/>
      <c r="AN274" s="73"/>
      <c r="AO274" s="73"/>
      <c r="AP274" s="73"/>
      <c r="AQ274" s="73"/>
      <c r="AR274" s="73"/>
      <c r="AS274" s="73"/>
      <c r="AT274" s="73"/>
      <c r="AU274" s="73"/>
      <c r="AV274" s="73"/>
      <c r="AW274" s="73"/>
      <c r="AX274" s="73"/>
      <c r="AY274" s="73"/>
      <c r="AZ274" s="73"/>
      <c r="BA274" s="73"/>
      <c r="BB274" s="73"/>
      <c r="BC274" s="73"/>
      <c r="BD274" s="73"/>
      <c r="BE274" s="73"/>
      <c r="BF274" s="73"/>
      <c r="BG274" s="73"/>
      <c r="BH274" s="73"/>
      <c r="BI274" s="73"/>
      <c r="BJ274" s="73"/>
      <c r="BK274" s="73"/>
      <c r="BL274" s="73"/>
      <c r="BM274" s="73"/>
      <c r="BN274" s="73"/>
    </row>
    <row r="275" spans="1:66" ht="13.2" x14ac:dyDescent="0.3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L275" s="73"/>
      <c r="M275" s="73"/>
      <c r="N275" s="73"/>
      <c r="O275" s="73"/>
      <c r="P275" s="73"/>
      <c r="Q275" s="73"/>
      <c r="R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3"/>
      <c r="AK275" s="73"/>
      <c r="AL275" s="73"/>
      <c r="AM275" s="73"/>
      <c r="AN275" s="73"/>
      <c r="AO275" s="73"/>
      <c r="AP275" s="73"/>
      <c r="AQ275" s="73"/>
      <c r="AR275" s="73"/>
      <c r="AS275" s="73"/>
      <c r="AT275" s="73"/>
      <c r="AU275" s="73"/>
      <c r="AV275" s="73"/>
      <c r="AW275" s="73"/>
      <c r="AX275" s="73"/>
      <c r="AY275" s="73"/>
      <c r="AZ275" s="73"/>
      <c r="BA275" s="73"/>
      <c r="BB275" s="73"/>
      <c r="BC275" s="73"/>
      <c r="BD275" s="73"/>
      <c r="BE275" s="73"/>
      <c r="BF275" s="73"/>
      <c r="BG275" s="73"/>
      <c r="BH275" s="73"/>
      <c r="BI275" s="73"/>
      <c r="BJ275" s="73"/>
      <c r="BK275" s="73"/>
      <c r="BL275" s="73"/>
      <c r="BM275" s="73"/>
      <c r="BN275" s="73"/>
    </row>
    <row r="276" spans="1:66" ht="13.2" x14ac:dyDescent="0.3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L276" s="73"/>
      <c r="M276" s="73"/>
      <c r="N276" s="73"/>
      <c r="O276" s="73"/>
      <c r="P276" s="73"/>
      <c r="Q276" s="73"/>
      <c r="R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3"/>
      <c r="AK276" s="73"/>
      <c r="AL276" s="73"/>
      <c r="AM276" s="73"/>
      <c r="AN276" s="73"/>
      <c r="AO276" s="73"/>
      <c r="AP276" s="73"/>
      <c r="AQ276" s="73"/>
      <c r="AR276" s="73"/>
      <c r="AS276" s="73"/>
      <c r="AT276" s="73"/>
      <c r="AU276" s="73"/>
      <c r="AV276" s="73"/>
      <c r="AW276" s="73"/>
      <c r="AX276" s="73"/>
      <c r="AY276" s="73"/>
      <c r="AZ276" s="73"/>
      <c r="BA276" s="73"/>
      <c r="BB276" s="73"/>
      <c r="BC276" s="73"/>
      <c r="BD276" s="73"/>
      <c r="BE276" s="73"/>
      <c r="BF276" s="73"/>
      <c r="BG276" s="73"/>
      <c r="BH276" s="73"/>
      <c r="BI276" s="73"/>
      <c r="BJ276" s="73"/>
      <c r="BK276" s="73"/>
      <c r="BL276" s="73"/>
      <c r="BM276" s="73"/>
      <c r="BN276" s="73"/>
    </row>
    <row r="277" spans="1:66" ht="13.2" x14ac:dyDescent="0.3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L277" s="73"/>
      <c r="M277" s="73"/>
      <c r="N277" s="73"/>
      <c r="O277" s="73"/>
      <c r="P277" s="73"/>
      <c r="Q277" s="73"/>
      <c r="R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3"/>
      <c r="AK277" s="73"/>
      <c r="AL277" s="73"/>
      <c r="AM277" s="73"/>
      <c r="AN277" s="73"/>
      <c r="AO277" s="73"/>
      <c r="AP277" s="73"/>
      <c r="AQ277" s="73"/>
      <c r="AR277" s="73"/>
      <c r="AS277" s="73"/>
      <c r="AT277" s="73"/>
      <c r="AU277" s="73"/>
      <c r="AV277" s="73"/>
      <c r="AW277" s="73"/>
      <c r="AX277" s="73"/>
      <c r="AY277" s="73"/>
      <c r="AZ277" s="73"/>
      <c r="BA277" s="73"/>
      <c r="BB277" s="73"/>
      <c r="BC277" s="73"/>
      <c r="BD277" s="73"/>
      <c r="BE277" s="73"/>
      <c r="BF277" s="73"/>
      <c r="BG277" s="73"/>
      <c r="BH277" s="73"/>
      <c r="BI277" s="73"/>
      <c r="BJ277" s="73"/>
      <c r="BK277" s="73"/>
      <c r="BL277" s="73"/>
      <c r="BM277" s="73"/>
      <c r="BN277" s="73"/>
    </row>
    <row r="278" spans="1:66" ht="13.2" x14ac:dyDescent="0.3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L278" s="73"/>
      <c r="M278" s="73"/>
      <c r="N278" s="73"/>
      <c r="O278" s="73"/>
      <c r="P278" s="73"/>
      <c r="Q278" s="73"/>
      <c r="R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3"/>
      <c r="AK278" s="73"/>
      <c r="AL278" s="73"/>
      <c r="AM278" s="73"/>
      <c r="AN278" s="73"/>
      <c r="AO278" s="73"/>
      <c r="AP278" s="73"/>
      <c r="AQ278" s="73"/>
      <c r="AR278" s="73"/>
      <c r="AS278" s="73"/>
      <c r="AT278" s="73"/>
      <c r="AU278" s="73"/>
      <c r="AV278" s="73"/>
      <c r="AW278" s="73"/>
      <c r="AX278" s="73"/>
      <c r="AY278" s="73"/>
      <c r="AZ278" s="73"/>
      <c r="BA278" s="73"/>
      <c r="BB278" s="73"/>
      <c r="BC278" s="73"/>
      <c r="BD278" s="73"/>
      <c r="BE278" s="73"/>
      <c r="BF278" s="73"/>
      <c r="BG278" s="73"/>
      <c r="BH278" s="73"/>
      <c r="BI278" s="73"/>
      <c r="BJ278" s="73"/>
      <c r="BK278" s="73"/>
      <c r="BL278" s="73"/>
      <c r="BM278" s="73"/>
      <c r="BN278" s="73"/>
    </row>
    <row r="279" spans="1:66" ht="13.2" x14ac:dyDescent="0.3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L279" s="73"/>
      <c r="M279" s="73"/>
      <c r="N279" s="73"/>
      <c r="O279" s="73"/>
      <c r="P279" s="73"/>
      <c r="Q279" s="73"/>
      <c r="R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3"/>
      <c r="AK279" s="73"/>
      <c r="AL279" s="73"/>
      <c r="AM279" s="73"/>
      <c r="AN279" s="73"/>
      <c r="AO279" s="73"/>
      <c r="AP279" s="73"/>
      <c r="AQ279" s="73"/>
      <c r="AR279" s="73"/>
      <c r="AS279" s="73"/>
      <c r="AT279" s="73"/>
      <c r="AU279" s="73"/>
      <c r="AV279" s="73"/>
      <c r="AW279" s="73"/>
      <c r="AX279" s="73"/>
      <c r="AY279" s="73"/>
      <c r="AZ279" s="73"/>
      <c r="BA279" s="73"/>
      <c r="BB279" s="73"/>
      <c r="BC279" s="73"/>
      <c r="BD279" s="73"/>
      <c r="BE279" s="73"/>
      <c r="BF279" s="73"/>
      <c r="BG279" s="73"/>
      <c r="BH279" s="73"/>
      <c r="BI279" s="73"/>
      <c r="BJ279" s="73"/>
      <c r="BK279" s="73"/>
      <c r="BL279" s="73"/>
      <c r="BM279" s="73"/>
      <c r="BN279" s="73"/>
    </row>
    <row r="280" spans="1:66" ht="13.2" x14ac:dyDescent="0.3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L280" s="73"/>
      <c r="M280" s="73"/>
      <c r="N280" s="73"/>
      <c r="O280" s="73"/>
      <c r="P280" s="73"/>
      <c r="Q280" s="73"/>
      <c r="R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3"/>
      <c r="AK280" s="73"/>
      <c r="AL280" s="73"/>
      <c r="AM280" s="73"/>
      <c r="AN280" s="73"/>
      <c r="AO280" s="73"/>
      <c r="AP280" s="73"/>
      <c r="AQ280" s="73"/>
      <c r="AR280" s="73"/>
      <c r="AS280" s="73"/>
      <c r="AT280" s="73"/>
      <c r="AU280" s="73"/>
      <c r="AV280" s="73"/>
      <c r="AW280" s="73"/>
      <c r="AX280" s="73"/>
      <c r="AY280" s="73"/>
      <c r="AZ280" s="73"/>
      <c r="BA280" s="73"/>
      <c r="BB280" s="73"/>
      <c r="BC280" s="73"/>
      <c r="BD280" s="73"/>
      <c r="BE280" s="73"/>
      <c r="BF280" s="73"/>
      <c r="BG280" s="73"/>
      <c r="BH280" s="73"/>
      <c r="BI280" s="73"/>
      <c r="BJ280" s="73"/>
      <c r="BK280" s="73"/>
      <c r="BL280" s="73"/>
      <c r="BM280" s="73"/>
      <c r="BN280" s="73"/>
    </row>
    <row r="281" spans="1:66" ht="13.2" x14ac:dyDescent="0.3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L281" s="73"/>
      <c r="M281" s="73"/>
      <c r="N281" s="73"/>
      <c r="O281" s="73"/>
      <c r="P281" s="73"/>
      <c r="Q281" s="73"/>
      <c r="R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  <c r="AJ281" s="73"/>
      <c r="AK281" s="73"/>
      <c r="AL281" s="73"/>
      <c r="AM281" s="73"/>
      <c r="AN281" s="73"/>
      <c r="AO281" s="73"/>
      <c r="AP281" s="73"/>
      <c r="AQ281" s="73"/>
      <c r="AR281" s="73"/>
      <c r="AS281" s="73"/>
      <c r="AT281" s="73"/>
      <c r="AU281" s="73"/>
      <c r="AV281" s="73"/>
      <c r="AW281" s="73"/>
      <c r="AX281" s="73"/>
      <c r="AY281" s="73"/>
      <c r="AZ281" s="73"/>
      <c r="BA281" s="73"/>
      <c r="BB281" s="73"/>
      <c r="BC281" s="73"/>
      <c r="BD281" s="73"/>
      <c r="BE281" s="73"/>
      <c r="BF281" s="73"/>
      <c r="BG281" s="73"/>
      <c r="BH281" s="73"/>
      <c r="BI281" s="73"/>
      <c r="BJ281" s="73"/>
      <c r="BK281" s="73"/>
      <c r="BL281" s="73"/>
      <c r="BM281" s="73"/>
      <c r="BN281" s="73"/>
    </row>
    <row r="282" spans="1:66" ht="13.2" x14ac:dyDescent="0.3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L282" s="73"/>
      <c r="M282" s="73"/>
      <c r="N282" s="73"/>
      <c r="O282" s="73"/>
      <c r="P282" s="73"/>
      <c r="Q282" s="73"/>
      <c r="R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3"/>
      <c r="AK282" s="73"/>
      <c r="AL282" s="73"/>
      <c r="AM282" s="73"/>
      <c r="AN282" s="73"/>
      <c r="AO282" s="73"/>
      <c r="AP282" s="73"/>
      <c r="AQ282" s="73"/>
      <c r="AR282" s="73"/>
      <c r="AS282" s="73"/>
      <c r="AT282" s="73"/>
      <c r="AU282" s="73"/>
      <c r="AV282" s="73"/>
      <c r="AW282" s="73"/>
      <c r="AX282" s="73"/>
      <c r="AY282" s="73"/>
      <c r="AZ282" s="73"/>
      <c r="BA282" s="73"/>
      <c r="BB282" s="73"/>
      <c r="BC282" s="73"/>
      <c r="BD282" s="73"/>
      <c r="BE282" s="73"/>
      <c r="BF282" s="73"/>
      <c r="BG282" s="73"/>
      <c r="BH282" s="73"/>
      <c r="BI282" s="73"/>
      <c r="BJ282" s="73"/>
      <c r="BK282" s="73"/>
      <c r="BL282" s="73"/>
      <c r="BM282" s="73"/>
      <c r="BN282" s="73"/>
    </row>
    <row r="283" spans="1:66" ht="13.2" x14ac:dyDescent="0.3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L283" s="73"/>
      <c r="M283" s="73"/>
      <c r="N283" s="73"/>
      <c r="O283" s="73"/>
      <c r="P283" s="73"/>
      <c r="Q283" s="73"/>
      <c r="R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3"/>
      <c r="AK283" s="73"/>
      <c r="AL283" s="73"/>
      <c r="AM283" s="73"/>
      <c r="AN283" s="73"/>
      <c r="AO283" s="73"/>
      <c r="AP283" s="73"/>
      <c r="AQ283" s="73"/>
      <c r="AR283" s="73"/>
      <c r="AS283" s="73"/>
      <c r="AT283" s="73"/>
      <c r="AU283" s="73"/>
      <c r="AV283" s="73"/>
      <c r="AW283" s="73"/>
      <c r="AX283" s="73"/>
      <c r="AY283" s="73"/>
      <c r="AZ283" s="73"/>
      <c r="BA283" s="73"/>
      <c r="BB283" s="73"/>
      <c r="BC283" s="73"/>
      <c r="BD283" s="73"/>
      <c r="BE283" s="73"/>
      <c r="BF283" s="73"/>
      <c r="BG283" s="73"/>
      <c r="BH283" s="73"/>
      <c r="BI283" s="73"/>
      <c r="BJ283" s="73"/>
      <c r="BK283" s="73"/>
      <c r="BL283" s="73"/>
      <c r="BM283" s="73"/>
      <c r="BN283" s="73"/>
    </row>
    <row r="284" spans="1:66" ht="13.2" x14ac:dyDescent="0.3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L284" s="73"/>
      <c r="M284" s="73"/>
      <c r="N284" s="73"/>
      <c r="O284" s="73"/>
      <c r="P284" s="73"/>
      <c r="Q284" s="73"/>
      <c r="R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3"/>
      <c r="AK284" s="73"/>
      <c r="AL284" s="73"/>
      <c r="AM284" s="73"/>
      <c r="AN284" s="73"/>
      <c r="AO284" s="73"/>
      <c r="AP284" s="73"/>
      <c r="AQ284" s="73"/>
      <c r="AR284" s="73"/>
      <c r="AS284" s="73"/>
      <c r="AT284" s="73"/>
      <c r="AU284" s="73"/>
      <c r="AV284" s="73"/>
      <c r="AW284" s="73"/>
      <c r="AX284" s="73"/>
      <c r="AY284" s="73"/>
      <c r="AZ284" s="73"/>
      <c r="BA284" s="73"/>
      <c r="BB284" s="73"/>
      <c r="BC284" s="73"/>
      <c r="BD284" s="73"/>
      <c r="BE284" s="73"/>
      <c r="BF284" s="73"/>
      <c r="BG284" s="73"/>
      <c r="BH284" s="73"/>
      <c r="BI284" s="73"/>
      <c r="BJ284" s="73"/>
      <c r="BK284" s="73"/>
      <c r="BL284" s="73"/>
      <c r="BM284" s="73"/>
      <c r="BN284" s="73"/>
    </row>
    <row r="285" spans="1:66" ht="13.2" x14ac:dyDescent="0.3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L285" s="73"/>
      <c r="M285" s="73"/>
      <c r="N285" s="73"/>
      <c r="O285" s="73"/>
      <c r="P285" s="73"/>
      <c r="Q285" s="73"/>
      <c r="R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  <c r="AJ285" s="73"/>
      <c r="AK285" s="73"/>
      <c r="AL285" s="73"/>
      <c r="AM285" s="73"/>
      <c r="AN285" s="73"/>
      <c r="AO285" s="73"/>
      <c r="AP285" s="73"/>
      <c r="AQ285" s="73"/>
      <c r="AR285" s="73"/>
      <c r="AS285" s="73"/>
      <c r="AT285" s="73"/>
      <c r="AU285" s="73"/>
      <c r="AV285" s="73"/>
      <c r="AW285" s="73"/>
      <c r="AX285" s="73"/>
      <c r="AY285" s="73"/>
      <c r="AZ285" s="73"/>
      <c r="BA285" s="73"/>
      <c r="BB285" s="73"/>
      <c r="BC285" s="73"/>
      <c r="BD285" s="73"/>
      <c r="BE285" s="73"/>
      <c r="BF285" s="73"/>
      <c r="BG285" s="73"/>
      <c r="BH285" s="73"/>
      <c r="BI285" s="73"/>
      <c r="BJ285" s="73"/>
      <c r="BK285" s="73"/>
      <c r="BL285" s="73"/>
      <c r="BM285" s="73"/>
      <c r="BN285" s="73"/>
    </row>
    <row r="286" spans="1:66" ht="13.2" x14ac:dyDescent="0.3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L286" s="73"/>
      <c r="M286" s="73"/>
      <c r="N286" s="73"/>
      <c r="O286" s="73"/>
      <c r="P286" s="73"/>
      <c r="Q286" s="73"/>
      <c r="R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  <c r="AJ286" s="73"/>
      <c r="AK286" s="73"/>
      <c r="AL286" s="73"/>
      <c r="AM286" s="73"/>
      <c r="AN286" s="73"/>
      <c r="AO286" s="73"/>
      <c r="AP286" s="73"/>
      <c r="AQ286" s="73"/>
      <c r="AR286" s="73"/>
      <c r="AS286" s="73"/>
      <c r="AT286" s="73"/>
      <c r="AU286" s="73"/>
      <c r="AV286" s="73"/>
      <c r="AW286" s="73"/>
      <c r="AX286" s="73"/>
      <c r="AY286" s="73"/>
      <c r="AZ286" s="73"/>
      <c r="BA286" s="73"/>
      <c r="BB286" s="73"/>
      <c r="BC286" s="73"/>
      <c r="BD286" s="73"/>
      <c r="BE286" s="73"/>
      <c r="BF286" s="73"/>
      <c r="BG286" s="73"/>
      <c r="BH286" s="73"/>
      <c r="BI286" s="73"/>
      <c r="BJ286" s="73"/>
      <c r="BK286" s="73"/>
      <c r="BL286" s="73"/>
      <c r="BM286" s="73"/>
      <c r="BN286" s="73"/>
    </row>
    <row r="287" spans="1:66" ht="13.2" x14ac:dyDescent="0.3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L287" s="73"/>
      <c r="M287" s="73"/>
      <c r="N287" s="73"/>
      <c r="O287" s="73"/>
      <c r="P287" s="73"/>
      <c r="Q287" s="73"/>
      <c r="R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  <c r="AJ287" s="73"/>
      <c r="AK287" s="73"/>
      <c r="AL287" s="73"/>
      <c r="AM287" s="73"/>
      <c r="AN287" s="73"/>
      <c r="AO287" s="73"/>
      <c r="AP287" s="73"/>
      <c r="AQ287" s="73"/>
      <c r="AR287" s="73"/>
      <c r="AS287" s="73"/>
      <c r="AT287" s="73"/>
      <c r="AU287" s="73"/>
      <c r="AV287" s="73"/>
      <c r="AW287" s="73"/>
      <c r="AX287" s="73"/>
      <c r="AY287" s="73"/>
      <c r="AZ287" s="73"/>
      <c r="BA287" s="73"/>
      <c r="BB287" s="73"/>
      <c r="BC287" s="73"/>
      <c r="BD287" s="73"/>
      <c r="BE287" s="73"/>
      <c r="BF287" s="73"/>
      <c r="BG287" s="73"/>
      <c r="BH287" s="73"/>
      <c r="BI287" s="73"/>
      <c r="BJ287" s="73"/>
      <c r="BK287" s="73"/>
      <c r="BL287" s="73"/>
      <c r="BM287" s="73"/>
      <c r="BN287" s="73"/>
    </row>
    <row r="288" spans="1:66" ht="13.2" x14ac:dyDescent="0.3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L288" s="73"/>
      <c r="M288" s="73"/>
      <c r="N288" s="73"/>
      <c r="O288" s="73"/>
      <c r="P288" s="73"/>
      <c r="Q288" s="73"/>
      <c r="R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  <c r="AJ288" s="73"/>
      <c r="AK288" s="73"/>
      <c r="AL288" s="73"/>
      <c r="AM288" s="73"/>
      <c r="AN288" s="73"/>
      <c r="AO288" s="73"/>
      <c r="AP288" s="73"/>
      <c r="AQ288" s="73"/>
      <c r="AR288" s="73"/>
      <c r="AS288" s="73"/>
      <c r="AT288" s="73"/>
      <c r="AU288" s="73"/>
      <c r="AV288" s="73"/>
      <c r="AW288" s="73"/>
      <c r="AX288" s="73"/>
      <c r="AY288" s="73"/>
      <c r="AZ288" s="73"/>
      <c r="BA288" s="73"/>
      <c r="BB288" s="73"/>
      <c r="BC288" s="73"/>
      <c r="BD288" s="73"/>
      <c r="BE288" s="73"/>
      <c r="BF288" s="73"/>
      <c r="BG288" s="73"/>
      <c r="BH288" s="73"/>
      <c r="BI288" s="73"/>
      <c r="BJ288" s="73"/>
      <c r="BK288" s="73"/>
      <c r="BL288" s="73"/>
      <c r="BM288" s="73"/>
      <c r="BN288" s="73"/>
    </row>
    <row r="289" spans="1:66" ht="13.2" x14ac:dyDescent="0.3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L289" s="73"/>
      <c r="M289" s="73"/>
      <c r="N289" s="73"/>
      <c r="O289" s="73"/>
      <c r="P289" s="73"/>
      <c r="Q289" s="73"/>
      <c r="R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  <c r="AJ289" s="73"/>
      <c r="AK289" s="73"/>
      <c r="AL289" s="73"/>
      <c r="AM289" s="73"/>
      <c r="AN289" s="73"/>
      <c r="AO289" s="73"/>
      <c r="AP289" s="73"/>
      <c r="AQ289" s="73"/>
      <c r="AR289" s="73"/>
      <c r="AS289" s="73"/>
      <c r="AT289" s="73"/>
      <c r="AU289" s="73"/>
      <c r="AV289" s="73"/>
      <c r="AW289" s="73"/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  <c r="BI289" s="73"/>
      <c r="BJ289" s="73"/>
      <c r="BK289" s="73"/>
      <c r="BL289" s="73"/>
      <c r="BM289" s="73"/>
      <c r="BN289" s="73"/>
    </row>
    <row r="290" spans="1:66" ht="13.2" x14ac:dyDescent="0.3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L290" s="73"/>
      <c r="M290" s="73"/>
      <c r="N290" s="73"/>
      <c r="O290" s="73"/>
      <c r="P290" s="73"/>
      <c r="Q290" s="73"/>
      <c r="R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  <c r="AJ290" s="73"/>
      <c r="AK290" s="73"/>
      <c r="AL290" s="73"/>
      <c r="AM290" s="73"/>
      <c r="AN290" s="73"/>
      <c r="AO290" s="73"/>
      <c r="AP290" s="73"/>
      <c r="AQ290" s="73"/>
      <c r="AR290" s="73"/>
      <c r="AS290" s="73"/>
      <c r="AT290" s="73"/>
      <c r="AU290" s="73"/>
      <c r="AV290" s="73"/>
      <c r="AW290" s="73"/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  <c r="BH290" s="73"/>
      <c r="BI290" s="73"/>
      <c r="BJ290" s="73"/>
      <c r="BK290" s="73"/>
      <c r="BL290" s="73"/>
      <c r="BM290" s="73"/>
      <c r="BN290" s="73"/>
    </row>
    <row r="291" spans="1:66" ht="13.2" x14ac:dyDescent="0.3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L291" s="73"/>
      <c r="M291" s="73"/>
      <c r="N291" s="73"/>
      <c r="O291" s="73"/>
      <c r="P291" s="73"/>
      <c r="Q291" s="73"/>
      <c r="R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  <c r="AJ291" s="73"/>
      <c r="AK291" s="73"/>
      <c r="AL291" s="73"/>
      <c r="AM291" s="73"/>
      <c r="AN291" s="73"/>
      <c r="AO291" s="73"/>
      <c r="AP291" s="73"/>
      <c r="AQ291" s="73"/>
      <c r="AR291" s="73"/>
      <c r="AS291" s="73"/>
      <c r="AT291" s="73"/>
      <c r="AU291" s="73"/>
      <c r="AV291" s="73"/>
      <c r="AW291" s="73"/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  <c r="BH291" s="73"/>
      <c r="BI291" s="73"/>
      <c r="BJ291" s="73"/>
      <c r="BK291" s="73"/>
      <c r="BL291" s="73"/>
      <c r="BM291" s="73"/>
      <c r="BN291" s="73"/>
    </row>
    <row r="292" spans="1:66" ht="13.2" x14ac:dyDescent="0.3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L292" s="73"/>
      <c r="M292" s="73"/>
      <c r="N292" s="73"/>
      <c r="O292" s="73"/>
      <c r="P292" s="73"/>
      <c r="Q292" s="73"/>
      <c r="R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  <c r="AL292" s="73"/>
      <c r="AM292" s="73"/>
      <c r="AN292" s="73"/>
      <c r="AO292" s="73"/>
      <c r="AP292" s="73"/>
      <c r="AQ292" s="73"/>
      <c r="AR292" s="73"/>
      <c r="AS292" s="73"/>
      <c r="AT292" s="73"/>
      <c r="AU292" s="73"/>
      <c r="AV292" s="73"/>
      <c r="AW292" s="73"/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  <c r="BI292" s="73"/>
      <c r="BJ292" s="73"/>
      <c r="BK292" s="73"/>
      <c r="BL292" s="73"/>
      <c r="BM292" s="73"/>
      <c r="BN292" s="73"/>
    </row>
    <row r="293" spans="1:66" ht="13.2" x14ac:dyDescent="0.3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L293" s="73"/>
      <c r="M293" s="73"/>
      <c r="N293" s="73"/>
      <c r="O293" s="73"/>
      <c r="P293" s="73"/>
      <c r="Q293" s="73"/>
      <c r="R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  <c r="AJ293" s="73"/>
      <c r="AK293" s="73"/>
      <c r="AL293" s="73"/>
      <c r="AM293" s="73"/>
      <c r="AN293" s="73"/>
      <c r="AO293" s="73"/>
      <c r="AP293" s="73"/>
      <c r="AQ293" s="73"/>
      <c r="AR293" s="73"/>
      <c r="AS293" s="73"/>
      <c r="AT293" s="73"/>
      <c r="AU293" s="73"/>
      <c r="AV293" s="73"/>
      <c r="AW293" s="73"/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  <c r="BH293" s="73"/>
      <c r="BI293" s="73"/>
      <c r="BJ293" s="73"/>
      <c r="BK293" s="73"/>
      <c r="BL293" s="73"/>
      <c r="BM293" s="73"/>
      <c r="BN293" s="73"/>
    </row>
    <row r="294" spans="1:66" ht="13.2" x14ac:dyDescent="0.3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L294" s="73"/>
      <c r="M294" s="73"/>
      <c r="N294" s="73"/>
      <c r="O294" s="73"/>
      <c r="P294" s="73"/>
      <c r="Q294" s="73"/>
      <c r="R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U294" s="73"/>
      <c r="AV294" s="73"/>
      <c r="AW294" s="73"/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73"/>
      <c r="BL294" s="73"/>
      <c r="BM294" s="73"/>
      <c r="BN294" s="73"/>
    </row>
    <row r="295" spans="1:66" ht="13.2" x14ac:dyDescent="0.3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L295" s="73"/>
      <c r="M295" s="73"/>
      <c r="N295" s="73"/>
      <c r="O295" s="73"/>
      <c r="P295" s="73"/>
      <c r="Q295" s="73"/>
      <c r="R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  <c r="AJ295" s="73"/>
      <c r="AK295" s="73"/>
      <c r="AL295" s="73"/>
      <c r="AM295" s="73"/>
      <c r="AN295" s="73"/>
      <c r="AO295" s="73"/>
      <c r="AP295" s="73"/>
      <c r="AQ295" s="73"/>
      <c r="AR295" s="73"/>
      <c r="AS295" s="73"/>
      <c r="AT295" s="73"/>
      <c r="AU295" s="73"/>
      <c r="AV295" s="73"/>
      <c r="AW295" s="73"/>
      <c r="AX295" s="73"/>
      <c r="AY295" s="73"/>
      <c r="AZ295" s="73"/>
      <c r="BA295" s="73"/>
      <c r="BB295" s="73"/>
      <c r="BC295" s="73"/>
      <c r="BD295" s="73"/>
      <c r="BE295" s="73"/>
      <c r="BF295" s="73"/>
      <c r="BG295" s="73"/>
      <c r="BH295" s="73"/>
      <c r="BI295" s="73"/>
      <c r="BJ295" s="73"/>
      <c r="BK295" s="73"/>
      <c r="BL295" s="73"/>
      <c r="BM295" s="73"/>
      <c r="BN295" s="73"/>
    </row>
    <row r="296" spans="1:66" ht="13.2" x14ac:dyDescent="0.3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L296" s="73"/>
      <c r="M296" s="73"/>
      <c r="N296" s="73"/>
      <c r="O296" s="73"/>
      <c r="P296" s="73"/>
      <c r="Q296" s="73"/>
      <c r="R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  <c r="AJ296" s="73"/>
      <c r="AK296" s="73"/>
      <c r="AL296" s="73"/>
      <c r="AM296" s="73"/>
      <c r="AN296" s="73"/>
      <c r="AO296" s="73"/>
      <c r="AP296" s="73"/>
      <c r="AQ296" s="73"/>
      <c r="AR296" s="73"/>
      <c r="AS296" s="73"/>
      <c r="AT296" s="73"/>
      <c r="AU296" s="73"/>
      <c r="AV296" s="73"/>
      <c r="AW296" s="73"/>
      <c r="AX296" s="73"/>
      <c r="AY296" s="73"/>
      <c r="AZ296" s="73"/>
      <c r="BA296" s="73"/>
      <c r="BB296" s="73"/>
      <c r="BC296" s="73"/>
      <c r="BD296" s="73"/>
      <c r="BE296" s="73"/>
      <c r="BF296" s="73"/>
      <c r="BG296" s="73"/>
      <c r="BH296" s="73"/>
      <c r="BI296" s="73"/>
      <c r="BJ296" s="73"/>
      <c r="BK296" s="73"/>
      <c r="BL296" s="73"/>
      <c r="BM296" s="73"/>
      <c r="BN296" s="73"/>
    </row>
    <row r="297" spans="1:66" ht="13.2" x14ac:dyDescent="0.3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L297" s="73"/>
      <c r="M297" s="73"/>
      <c r="N297" s="73"/>
      <c r="O297" s="73"/>
      <c r="P297" s="73"/>
      <c r="Q297" s="73"/>
      <c r="R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  <c r="AJ297" s="73"/>
      <c r="AK297" s="73"/>
      <c r="AL297" s="73"/>
      <c r="AM297" s="73"/>
      <c r="AN297" s="73"/>
      <c r="AO297" s="73"/>
      <c r="AP297" s="73"/>
      <c r="AQ297" s="73"/>
      <c r="AR297" s="73"/>
      <c r="AS297" s="73"/>
      <c r="AT297" s="73"/>
      <c r="AU297" s="73"/>
      <c r="AV297" s="73"/>
      <c r="AW297" s="73"/>
      <c r="AX297" s="73"/>
      <c r="AY297" s="73"/>
      <c r="AZ297" s="73"/>
      <c r="BA297" s="73"/>
      <c r="BB297" s="73"/>
      <c r="BC297" s="73"/>
      <c r="BD297" s="73"/>
      <c r="BE297" s="73"/>
      <c r="BF297" s="73"/>
      <c r="BG297" s="73"/>
      <c r="BH297" s="73"/>
      <c r="BI297" s="73"/>
      <c r="BJ297" s="73"/>
      <c r="BK297" s="73"/>
      <c r="BL297" s="73"/>
      <c r="BM297" s="73"/>
      <c r="BN297" s="73"/>
    </row>
    <row r="298" spans="1:66" ht="13.2" x14ac:dyDescent="0.3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L298" s="73"/>
      <c r="M298" s="73"/>
      <c r="N298" s="73"/>
      <c r="O298" s="73"/>
      <c r="P298" s="73"/>
      <c r="Q298" s="73"/>
      <c r="R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  <c r="AJ298" s="73"/>
      <c r="AK298" s="73"/>
      <c r="AL298" s="73"/>
      <c r="AM298" s="73"/>
      <c r="AN298" s="73"/>
      <c r="AO298" s="73"/>
      <c r="AP298" s="73"/>
      <c r="AQ298" s="73"/>
      <c r="AR298" s="73"/>
      <c r="AS298" s="73"/>
      <c r="AT298" s="73"/>
      <c r="AU298" s="73"/>
      <c r="AV298" s="73"/>
      <c r="AW298" s="73"/>
      <c r="AX298" s="73"/>
      <c r="AY298" s="73"/>
      <c r="AZ298" s="73"/>
      <c r="BA298" s="73"/>
      <c r="BB298" s="73"/>
      <c r="BC298" s="73"/>
      <c r="BD298" s="73"/>
      <c r="BE298" s="73"/>
      <c r="BF298" s="73"/>
      <c r="BG298" s="73"/>
      <c r="BH298" s="73"/>
      <c r="BI298" s="73"/>
      <c r="BJ298" s="73"/>
      <c r="BK298" s="73"/>
      <c r="BL298" s="73"/>
      <c r="BM298" s="73"/>
      <c r="BN298" s="73"/>
    </row>
    <row r="299" spans="1:66" ht="13.2" x14ac:dyDescent="0.3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L299" s="73"/>
      <c r="M299" s="73"/>
      <c r="N299" s="73"/>
      <c r="O299" s="73"/>
      <c r="P299" s="73"/>
      <c r="Q299" s="73"/>
      <c r="R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  <c r="AJ299" s="73"/>
      <c r="AK299" s="73"/>
      <c r="AL299" s="73"/>
      <c r="AM299" s="73"/>
      <c r="AN299" s="73"/>
      <c r="AO299" s="73"/>
      <c r="AP299" s="73"/>
      <c r="AQ299" s="73"/>
      <c r="AR299" s="73"/>
      <c r="AS299" s="73"/>
      <c r="AT299" s="73"/>
      <c r="AU299" s="73"/>
      <c r="AV299" s="73"/>
      <c r="AW299" s="73"/>
      <c r="AX299" s="73"/>
      <c r="AY299" s="73"/>
      <c r="AZ299" s="73"/>
      <c r="BA299" s="73"/>
      <c r="BB299" s="73"/>
      <c r="BC299" s="73"/>
      <c r="BD299" s="73"/>
      <c r="BE299" s="73"/>
      <c r="BF299" s="73"/>
      <c r="BG299" s="73"/>
      <c r="BH299" s="73"/>
      <c r="BI299" s="73"/>
      <c r="BJ299" s="73"/>
      <c r="BK299" s="73"/>
      <c r="BL299" s="73"/>
      <c r="BM299" s="73"/>
      <c r="BN299" s="73"/>
    </row>
    <row r="300" spans="1:66" ht="13.2" x14ac:dyDescent="0.3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L300" s="73"/>
      <c r="M300" s="73"/>
      <c r="N300" s="73"/>
      <c r="O300" s="73"/>
      <c r="P300" s="73"/>
      <c r="Q300" s="73"/>
      <c r="R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  <c r="AJ300" s="73"/>
      <c r="AK300" s="73"/>
      <c r="AL300" s="73"/>
      <c r="AM300" s="73"/>
      <c r="AN300" s="73"/>
      <c r="AO300" s="73"/>
      <c r="AP300" s="73"/>
      <c r="AQ300" s="73"/>
      <c r="AR300" s="73"/>
      <c r="AS300" s="73"/>
      <c r="AT300" s="73"/>
      <c r="AU300" s="73"/>
      <c r="AV300" s="73"/>
      <c r="AW300" s="73"/>
      <c r="AX300" s="73"/>
      <c r="AY300" s="73"/>
      <c r="AZ300" s="73"/>
      <c r="BA300" s="73"/>
      <c r="BB300" s="73"/>
      <c r="BC300" s="73"/>
      <c r="BD300" s="73"/>
      <c r="BE300" s="73"/>
      <c r="BF300" s="73"/>
      <c r="BG300" s="73"/>
      <c r="BH300" s="73"/>
      <c r="BI300" s="73"/>
      <c r="BJ300" s="73"/>
      <c r="BK300" s="73"/>
      <c r="BL300" s="73"/>
      <c r="BM300" s="73"/>
      <c r="BN300" s="73"/>
    </row>
    <row r="301" spans="1:66" ht="13.2" x14ac:dyDescent="0.3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L301" s="73"/>
      <c r="M301" s="73"/>
      <c r="N301" s="73"/>
      <c r="O301" s="73"/>
      <c r="P301" s="73"/>
      <c r="Q301" s="73"/>
      <c r="R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  <c r="AJ301" s="73"/>
      <c r="AK301" s="73"/>
      <c r="AL301" s="73"/>
      <c r="AM301" s="73"/>
      <c r="AN301" s="73"/>
      <c r="AO301" s="73"/>
      <c r="AP301" s="73"/>
      <c r="AQ301" s="73"/>
      <c r="AR301" s="73"/>
      <c r="AS301" s="73"/>
      <c r="AT301" s="73"/>
      <c r="AU301" s="73"/>
      <c r="AV301" s="73"/>
      <c r="AW301" s="73"/>
      <c r="AX301" s="73"/>
      <c r="AY301" s="73"/>
      <c r="AZ301" s="73"/>
      <c r="BA301" s="73"/>
      <c r="BB301" s="73"/>
      <c r="BC301" s="73"/>
      <c r="BD301" s="73"/>
      <c r="BE301" s="73"/>
      <c r="BF301" s="73"/>
      <c r="BG301" s="73"/>
      <c r="BH301" s="73"/>
      <c r="BI301" s="73"/>
      <c r="BJ301" s="73"/>
      <c r="BK301" s="73"/>
      <c r="BL301" s="73"/>
      <c r="BM301" s="73"/>
      <c r="BN301" s="73"/>
    </row>
    <row r="302" spans="1:66" ht="13.2" x14ac:dyDescent="0.3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L302" s="73"/>
      <c r="M302" s="73"/>
      <c r="N302" s="73"/>
      <c r="O302" s="73"/>
      <c r="P302" s="73"/>
      <c r="Q302" s="73"/>
      <c r="R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  <c r="AJ302" s="73"/>
      <c r="AK302" s="73"/>
      <c r="AL302" s="73"/>
      <c r="AM302" s="73"/>
      <c r="AN302" s="73"/>
      <c r="AO302" s="73"/>
      <c r="AP302" s="73"/>
      <c r="AQ302" s="73"/>
      <c r="AR302" s="73"/>
      <c r="AS302" s="73"/>
      <c r="AT302" s="73"/>
      <c r="AU302" s="73"/>
      <c r="AV302" s="73"/>
      <c r="AW302" s="73"/>
      <c r="AX302" s="73"/>
      <c r="AY302" s="73"/>
      <c r="AZ302" s="73"/>
      <c r="BA302" s="73"/>
      <c r="BB302" s="73"/>
      <c r="BC302" s="73"/>
      <c r="BD302" s="73"/>
      <c r="BE302" s="73"/>
      <c r="BF302" s="73"/>
      <c r="BG302" s="73"/>
      <c r="BH302" s="73"/>
      <c r="BI302" s="73"/>
      <c r="BJ302" s="73"/>
      <c r="BK302" s="73"/>
      <c r="BL302" s="73"/>
      <c r="BM302" s="73"/>
      <c r="BN302" s="73"/>
    </row>
    <row r="303" spans="1:66" ht="13.2" x14ac:dyDescent="0.3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L303" s="73"/>
      <c r="M303" s="73"/>
      <c r="N303" s="73"/>
      <c r="O303" s="73"/>
      <c r="P303" s="73"/>
      <c r="Q303" s="73"/>
      <c r="R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  <c r="AJ303" s="73"/>
      <c r="AK303" s="73"/>
      <c r="AL303" s="73"/>
      <c r="AM303" s="73"/>
      <c r="AN303" s="73"/>
      <c r="AO303" s="73"/>
      <c r="AP303" s="73"/>
      <c r="AQ303" s="73"/>
      <c r="AR303" s="73"/>
      <c r="AS303" s="73"/>
      <c r="AT303" s="73"/>
      <c r="AU303" s="73"/>
      <c r="AV303" s="73"/>
      <c r="AW303" s="73"/>
      <c r="AX303" s="73"/>
      <c r="AY303" s="73"/>
      <c r="AZ303" s="73"/>
      <c r="BA303" s="73"/>
      <c r="BB303" s="73"/>
      <c r="BC303" s="73"/>
      <c r="BD303" s="73"/>
      <c r="BE303" s="73"/>
      <c r="BF303" s="73"/>
      <c r="BG303" s="73"/>
      <c r="BH303" s="73"/>
      <c r="BI303" s="73"/>
      <c r="BJ303" s="73"/>
      <c r="BK303" s="73"/>
      <c r="BL303" s="73"/>
      <c r="BM303" s="73"/>
      <c r="BN303" s="73"/>
    </row>
    <row r="304" spans="1:66" ht="13.2" x14ac:dyDescent="0.3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L304" s="73"/>
      <c r="M304" s="73"/>
      <c r="N304" s="73"/>
      <c r="O304" s="73"/>
      <c r="P304" s="73"/>
      <c r="Q304" s="73"/>
      <c r="R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  <c r="AJ304" s="73"/>
      <c r="AK304" s="73"/>
      <c r="AL304" s="73"/>
      <c r="AM304" s="73"/>
      <c r="AN304" s="73"/>
      <c r="AO304" s="73"/>
      <c r="AP304" s="73"/>
      <c r="AQ304" s="73"/>
      <c r="AR304" s="73"/>
      <c r="AS304" s="73"/>
      <c r="AT304" s="73"/>
      <c r="AU304" s="73"/>
      <c r="AV304" s="73"/>
      <c r="AW304" s="73"/>
      <c r="AX304" s="73"/>
      <c r="AY304" s="73"/>
      <c r="AZ304" s="73"/>
      <c r="BA304" s="73"/>
      <c r="BB304" s="73"/>
      <c r="BC304" s="73"/>
      <c r="BD304" s="73"/>
      <c r="BE304" s="73"/>
      <c r="BF304" s="73"/>
      <c r="BG304" s="73"/>
      <c r="BH304" s="73"/>
      <c r="BI304" s="73"/>
      <c r="BJ304" s="73"/>
      <c r="BK304" s="73"/>
      <c r="BL304" s="73"/>
      <c r="BM304" s="73"/>
      <c r="BN304" s="73"/>
    </row>
    <row r="305" spans="1:66" ht="13.2" x14ac:dyDescent="0.3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L305" s="73"/>
      <c r="M305" s="73"/>
      <c r="N305" s="73"/>
      <c r="O305" s="73"/>
      <c r="P305" s="73"/>
      <c r="Q305" s="73"/>
      <c r="R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  <c r="AJ305" s="73"/>
      <c r="AK305" s="73"/>
      <c r="AL305" s="73"/>
      <c r="AM305" s="73"/>
      <c r="AN305" s="73"/>
      <c r="AO305" s="73"/>
      <c r="AP305" s="73"/>
      <c r="AQ305" s="73"/>
      <c r="AR305" s="73"/>
      <c r="AS305" s="73"/>
      <c r="AT305" s="73"/>
      <c r="AU305" s="73"/>
      <c r="AV305" s="73"/>
      <c r="AW305" s="73"/>
      <c r="AX305" s="73"/>
      <c r="AY305" s="73"/>
      <c r="AZ305" s="73"/>
      <c r="BA305" s="73"/>
      <c r="BB305" s="73"/>
      <c r="BC305" s="73"/>
      <c r="BD305" s="73"/>
      <c r="BE305" s="73"/>
      <c r="BF305" s="73"/>
      <c r="BG305" s="73"/>
      <c r="BH305" s="73"/>
      <c r="BI305" s="73"/>
      <c r="BJ305" s="73"/>
      <c r="BK305" s="73"/>
      <c r="BL305" s="73"/>
      <c r="BM305" s="73"/>
      <c r="BN305" s="73"/>
    </row>
    <row r="306" spans="1:66" ht="13.2" x14ac:dyDescent="0.3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L306" s="73"/>
      <c r="M306" s="73"/>
      <c r="N306" s="73"/>
      <c r="O306" s="73"/>
      <c r="P306" s="73"/>
      <c r="Q306" s="73"/>
      <c r="R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  <c r="AJ306" s="73"/>
      <c r="AK306" s="73"/>
      <c r="AL306" s="73"/>
      <c r="AM306" s="73"/>
      <c r="AN306" s="73"/>
      <c r="AO306" s="73"/>
      <c r="AP306" s="73"/>
      <c r="AQ306" s="73"/>
      <c r="AR306" s="73"/>
      <c r="AS306" s="73"/>
      <c r="AT306" s="73"/>
      <c r="AU306" s="73"/>
      <c r="AV306" s="73"/>
      <c r="AW306" s="73"/>
      <c r="AX306" s="73"/>
      <c r="AY306" s="73"/>
      <c r="AZ306" s="73"/>
      <c r="BA306" s="73"/>
      <c r="BB306" s="73"/>
      <c r="BC306" s="73"/>
      <c r="BD306" s="73"/>
      <c r="BE306" s="73"/>
      <c r="BF306" s="73"/>
      <c r="BG306" s="73"/>
      <c r="BH306" s="73"/>
      <c r="BI306" s="73"/>
      <c r="BJ306" s="73"/>
      <c r="BK306" s="73"/>
      <c r="BL306" s="73"/>
      <c r="BM306" s="73"/>
      <c r="BN306" s="73"/>
    </row>
    <row r="307" spans="1:66" ht="13.2" x14ac:dyDescent="0.3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L307" s="73"/>
      <c r="M307" s="73"/>
      <c r="N307" s="73"/>
      <c r="O307" s="73"/>
      <c r="P307" s="73"/>
      <c r="Q307" s="73"/>
      <c r="R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  <c r="AJ307" s="73"/>
      <c r="AK307" s="73"/>
      <c r="AL307" s="73"/>
      <c r="AM307" s="73"/>
      <c r="AN307" s="73"/>
      <c r="AO307" s="73"/>
      <c r="AP307" s="73"/>
      <c r="AQ307" s="73"/>
      <c r="AR307" s="73"/>
      <c r="AS307" s="73"/>
      <c r="AT307" s="73"/>
      <c r="AU307" s="73"/>
      <c r="AV307" s="73"/>
      <c r="AW307" s="73"/>
      <c r="AX307" s="73"/>
      <c r="AY307" s="73"/>
      <c r="AZ307" s="73"/>
      <c r="BA307" s="73"/>
      <c r="BB307" s="73"/>
      <c r="BC307" s="73"/>
      <c r="BD307" s="73"/>
      <c r="BE307" s="73"/>
      <c r="BF307" s="73"/>
      <c r="BG307" s="73"/>
      <c r="BH307" s="73"/>
      <c r="BI307" s="73"/>
      <c r="BJ307" s="73"/>
      <c r="BK307" s="73"/>
      <c r="BL307" s="73"/>
      <c r="BM307" s="73"/>
      <c r="BN307" s="73"/>
    </row>
    <row r="308" spans="1:66" ht="13.2" x14ac:dyDescent="0.3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L308" s="73"/>
      <c r="M308" s="73"/>
      <c r="N308" s="73"/>
      <c r="O308" s="73"/>
      <c r="P308" s="73"/>
      <c r="Q308" s="73"/>
      <c r="R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  <c r="AJ308" s="73"/>
      <c r="AK308" s="73"/>
      <c r="AL308" s="73"/>
      <c r="AM308" s="73"/>
      <c r="AN308" s="73"/>
      <c r="AO308" s="73"/>
      <c r="AP308" s="73"/>
      <c r="AQ308" s="73"/>
      <c r="AR308" s="73"/>
      <c r="AS308" s="73"/>
      <c r="AT308" s="73"/>
      <c r="AU308" s="73"/>
      <c r="AV308" s="73"/>
      <c r="AW308" s="73"/>
      <c r="AX308" s="73"/>
      <c r="AY308" s="73"/>
      <c r="AZ308" s="73"/>
      <c r="BA308" s="73"/>
      <c r="BB308" s="73"/>
      <c r="BC308" s="73"/>
      <c r="BD308" s="73"/>
      <c r="BE308" s="73"/>
      <c r="BF308" s="73"/>
      <c r="BG308" s="73"/>
      <c r="BH308" s="73"/>
      <c r="BI308" s="73"/>
      <c r="BJ308" s="73"/>
      <c r="BK308" s="73"/>
      <c r="BL308" s="73"/>
      <c r="BM308" s="73"/>
      <c r="BN308" s="73"/>
    </row>
    <row r="309" spans="1:66" ht="13.2" x14ac:dyDescent="0.3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L309" s="73"/>
      <c r="M309" s="73"/>
      <c r="N309" s="73"/>
      <c r="O309" s="73"/>
      <c r="P309" s="73"/>
      <c r="Q309" s="73"/>
      <c r="R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  <c r="AJ309" s="73"/>
      <c r="AK309" s="73"/>
      <c r="AL309" s="73"/>
      <c r="AM309" s="73"/>
      <c r="AN309" s="73"/>
      <c r="AO309" s="73"/>
      <c r="AP309" s="73"/>
      <c r="AQ309" s="73"/>
      <c r="AR309" s="73"/>
      <c r="AS309" s="73"/>
      <c r="AT309" s="73"/>
      <c r="AU309" s="73"/>
      <c r="AV309" s="73"/>
      <c r="AW309" s="73"/>
      <c r="AX309" s="73"/>
      <c r="AY309" s="73"/>
      <c r="AZ309" s="73"/>
      <c r="BA309" s="73"/>
      <c r="BB309" s="73"/>
      <c r="BC309" s="73"/>
      <c r="BD309" s="73"/>
      <c r="BE309" s="73"/>
      <c r="BF309" s="73"/>
      <c r="BG309" s="73"/>
      <c r="BH309" s="73"/>
      <c r="BI309" s="73"/>
      <c r="BJ309" s="73"/>
      <c r="BK309" s="73"/>
      <c r="BL309" s="73"/>
      <c r="BM309" s="73"/>
      <c r="BN309" s="73"/>
    </row>
    <row r="310" spans="1:66" ht="13.2" x14ac:dyDescent="0.3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L310" s="73"/>
      <c r="M310" s="73"/>
      <c r="N310" s="73"/>
      <c r="O310" s="73"/>
      <c r="P310" s="73"/>
      <c r="Q310" s="73"/>
      <c r="R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  <c r="AJ310" s="73"/>
      <c r="AK310" s="73"/>
      <c r="AL310" s="73"/>
      <c r="AM310" s="73"/>
      <c r="AN310" s="73"/>
      <c r="AO310" s="73"/>
      <c r="AP310" s="73"/>
      <c r="AQ310" s="73"/>
      <c r="AR310" s="73"/>
      <c r="AS310" s="73"/>
      <c r="AT310" s="73"/>
      <c r="AU310" s="73"/>
      <c r="AV310" s="73"/>
      <c r="AW310" s="73"/>
      <c r="AX310" s="73"/>
      <c r="AY310" s="73"/>
      <c r="AZ310" s="73"/>
      <c r="BA310" s="73"/>
      <c r="BB310" s="73"/>
      <c r="BC310" s="73"/>
      <c r="BD310" s="73"/>
      <c r="BE310" s="73"/>
      <c r="BF310" s="73"/>
      <c r="BG310" s="73"/>
      <c r="BH310" s="73"/>
      <c r="BI310" s="73"/>
      <c r="BJ310" s="73"/>
      <c r="BK310" s="73"/>
      <c r="BL310" s="73"/>
      <c r="BM310" s="73"/>
      <c r="BN310" s="73"/>
    </row>
    <row r="311" spans="1:66" ht="13.2" x14ac:dyDescent="0.3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L311" s="73"/>
      <c r="M311" s="73"/>
      <c r="N311" s="73"/>
      <c r="O311" s="73"/>
      <c r="P311" s="73"/>
      <c r="Q311" s="73"/>
      <c r="R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  <c r="AJ311" s="73"/>
      <c r="AK311" s="73"/>
      <c r="AL311" s="73"/>
      <c r="AM311" s="73"/>
      <c r="AN311" s="73"/>
      <c r="AO311" s="73"/>
      <c r="AP311" s="73"/>
      <c r="AQ311" s="73"/>
      <c r="AR311" s="73"/>
      <c r="AS311" s="73"/>
      <c r="AT311" s="73"/>
      <c r="AU311" s="73"/>
      <c r="AV311" s="73"/>
      <c r="AW311" s="73"/>
      <c r="AX311" s="73"/>
      <c r="AY311" s="73"/>
      <c r="AZ311" s="73"/>
      <c r="BA311" s="73"/>
      <c r="BB311" s="73"/>
      <c r="BC311" s="73"/>
      <c r="BD311" s="73"/>
      <c r="BE311" s="73"/>
      <c r="BF311" s="73"/>
      <c r="BG311" s="73"/>
      <c r="BH311" s="73"/>
      <c r="BI311" s="73"/>
      <c r="BJ311" s="73"/>
      <c r="BK311" s="73"/>
      <c r="BL311" s="73"/>
      <c r="BM311" s="73"/>
      <c r="BN311" s="73"/>
    </row>
    <row r="312" spans="1:66" ht="13.2" x14ac:dyDescent="0.3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L312" s="73"/>
      <c r="M312" s="73"/>
      <c r="N312" s="73"/>
      <c r="O312" s="73"/>
      <c r="P312" s="73"/>
      <c r="Q312" s="73"/>
      <c r="R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  <c r="AJ312" s="73"/>
      <c r="AK312" s="73"/>
      <c r="AL312" s="73"/>
      <c r="AM312" s="73"/>
      <c r="AN312" s="73"/>
      <c r="AO312" s="73"/>
      <c r="AP312" s="73"/>
      <c r="AQ312" s="73"/>
      <c r="AR312" s="73"/>
      <c r="AS312" s="73"/>
      <c r="AT312" s="73"/>
      <c r="AU312" s="73"/>
      <c r="AV312" s="73"/>
      <c r="AW312" s="73"/>
      <c r="AX312" s="73"/>
      <c r="AY312" s="73"/>
      <c r="AZ312" s="73"/>
      <c r="BA312" s="73"/>
      <c r="BB312" s="73"/>
      <c r="BC312" s="73"/>
      <c r="BD312" s="73"/>
      <c r="BE312" s="73"/>
      <c r="BF312" s="73"/>
      <c r="BG312" s="73"/>
      <c r="BH312" s="73"/>
      <c r="BI312" s="73"/>
      <c r="BJ312" s="73"/>
      <c r="BK312" s="73"/>
      <c r="BL312" s="73"/>
      <c r="BM312" s="73"/>
      <c r="BN312" s="73"/>
    </row>
    <row r="313" spans="1:66" ht="13.2" x14ac:dyDescent="0.3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L313" s="73"/>
      <c r="M313" s="73"/>
      <c r="N313" s="73"/>
      <c r="O313" s="73"/>
      <c r="P313" s="73"/>
      <c r="Q313" s="73"/>
      <c r="R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  <c r="AJ313" s="73"/>
      <c r="AK313" s="73"/>
      <c r="AL313" s="73"/>
      <c r="AM313" s="73"/>
      <c r="AN313" s="73"/>
      <c r="AO313" s="73"/>
      <c r="AP313" s="73"/>
      <c r="AQ313" s="73"/>
      <c r="AR313" s="73"/>
      <c r="AS313" s="73"/>
      <c r="AT313" s="73"/>
      <c r="AU313" s="73"/>
      <c r="AV313" s="73"/>
      <c r="AW313" s="73"/>
      <c r="AX313" s="73"/>
      <c r="AY313" s="73"/>
      <c r="AZ313" s="73"/>
      <c r="BA313" s="73"/>
      <c r="BB313" s="73"/>
      <c r="BC313" s="73"/>
      <c r="BD313" s="73"/>
      <c r="BE313" s="73"/>
      <c r="BF313" s="73"/>
      <c r="BG313" s="73"/>
      <c r="BH313" s="73"/>
      <c r="BI313" s="73"/>
      <c r="BJ313" s="73"/>
      <c r="BK313" s="73"/>
      <c r="BL313" s="73"/>
      <c r="BM313" s="73"/>
      <c r="BN313" s="73"/>
    </row>
    <row r="314" spans="1:66" ht="13.2" x14ac:dyDescent="0.3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L314" s="73"/>
      <c r="M314" s="73"/>
      <c r="N314" s="73"/>
      <c r="O314" s="73"/>
      <c r="P314" s="73"/>
      <c r="Q314" s="73"/>
      <c r="R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  <c r="AJ314" s="73"/>
      <c r="AK314" s="73"/>
      <c r="AL314" s="73"/>
      <c r="AM314" s="73"/>
      <c r="AN314" s="73"/>
      <c r="AO314" s="73"/>
      <c r="AP314" s="73"/>
      <c r="AQ314" s="73"/>
      <c r="AR314" s="73"/>
      <c r="AS314" s="73"/>
      <c r="AT314" s="73"/>
      <c r="AU314" s="73"/>
      <c r="AV314" s="73"/>
      <c r="AW314" s="73"/>
      <c r="AX314" s="73"/>
      <c r="AY314" s="73"/>
      <c r="AZ314" s="73"/>
      <c r="BA314" s="73"/>
      <c r="BB314" s="73"/>
      <c r="BC314" s="73"/>
      <c r="BD314" s="73"/>
      <c r="BE314" s="73"/>
      <c r="BF314" s="73"/>
      <c r="BG314" s="73"/>
      <c r="BH314" s="73"/>
      <c r="BI314" s="73"/>
      <c r="BJ314" s="73"/>
      <c r="BK314" s="73"/>
      <c r="BL314" s="73"/>
      <c r="BM314" s="73"/>
      <c r="BN314" s="73"/>
    </row>
    <row r="315" spans="1:66" ht="13.2" x14ac:dyDescent="0.3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L315" s="73"/>
      <c r="M315" s="73"/>
      <c r="N315" s="73"/>
      <c r="O315" s="73"/>
      <c r="P315" s="73"/>
      <c r="Q315" s="73"/>
      <c r="R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  <c r="AJ315" s="73"/>
      <c r="AK315" s="73"/>
      <c r="AL315" s="73"/>
      <c r="AM315" s="73"/>
      <c r="AN315" s="73"/>
      <c r="AO315" s="73"/>
      <c r="AP315" s="73"/>
      <c r="AQ315" s="73"/>
      <c r="AR315" s="73"/>
      <c r="AS315" s="73"/>
      <c r="AT315" s="73"/>
      <c r="AU315" s="73"/>
      <c r="AV315" s="73"/>
      <c r="AW315" s="73"/>
      <c r="AX315" s="73"/>
      <c r="AY315" s="73"/>
      <c r="AZ315" s="73"/>
      <c r="BA315" s="73"/>
      <c r="BB315" s="73"/>
      <c r="BC315" s="73"/>
      <c r="BD315" s="73"/>
      <c r="BE315" s="73"/>
      <c r="BF315" s="73"/>
      <c r="BG315" s="73"/>
      <c r="BH315" s="73"/>
      <c r="BI315" s="73"/>
      <c r="BJ315" s="73"/>
      <c r="BK315" s="73"/>
      <c r="BL315" s="73"/>
      <c r="BM315" s="73"/>
      <c r="BN315" s="73"/>
    </row>
    <row r="316" spans="1:66" ht="13.2" x14ac:dyDescent="0.3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L316" s="73"/>
      <c r="M316" s="73"/>
      <c r="N316" s="73"/>
      <c r="O316" s="73"/>
      <c r="P316" s="73"/>
      <c r="Q316" s="73"/>
      <c r="R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  <c r="AJ316" s="73"/>
      <c r="AK316" s="73"/>
      <c r="AL316" s="73"/>
      <c r="AM316" s="73"/>
      <c r="AN316" s="73"/>
      <c r="AO316" s="73"/>
      <c r="AP316" s="73"/>
      <c r="AQ316" s="73"/>
      <c r="AR316" s="73"/>
      <c r="AS316" s="73"/>
      <c r="AT316" s="73"/>
      <c r="AU316" s="73"/>
      <c r="AV316" s="73"/>
      <c r="AW316" s="73"/>
      <c r="AX316" s="73"/>
      <c r="AY316" s="73"/>
      <c r="AZ316" s="73"/>
      <c r="BA316" s="73"/>
      <c r="BB316" s="73"/>
      <c r="BC316" s="73"/>
      <c r="BD316" s="73"/>
      <c r="BE316" s="73"/>
      <c r="BF316" s="73"/>
      <c r="BG316" s="73"/>
      <c r="BH316" s="73"/>
      <c r="BI316" s="73"/>
      <c r="BJ316" s="73"/>
      <c r="BK316" s="73"/>
      <c r="BL316" s="73"/>
      <c r="BM316" s="73"/>
      <c r="BN316" s="73"/>
    </row>
    <row r="317" spans="1:66" ht="13.2" x14ac:dyDescent="0.3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L317" s="73"/>
      <c r="M317" s="73"/>
      <c r="N317" s="73"/>
      <c r="O317" s="73"/>
      <c r="P317" s="73"/>
      <c r="Q317" s="73"/>
      <c r="R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  <c r="AJ317" s="73"/>
      <c r="AK317" s="73"/>
      <c r="AL317" s="73"/>
      <c r="AM317" s="73"/>
      <c r="AN317" s="73"/>
      <c r="AO317" s="73"/>
      <c r="AP317" s="73"/>
      <c r="AQ317" s="73"/>
      <c r="AR317" s="73"/>
      <c r="AS317" s="73"/>
      <c r="AT317" s="73"/>
      <c r="AU317" s="73"/>
      <c r="AV317" s="73"/>
      <c r="AW317" s="73"/>
      <c r="AX317" s="73"/>
      <c r="AY317" s="73"/>
      <c r="AZ317" s="73"/>
      <c r="BA317" s="73"/>
      <c r="BB317" s="73"/>
      <c r="BC317" s="73"/>
      <c r="BD317" s="73"/>
      <c r="BE317" s="73"/>
      <c r="BF317" s="73"/>
      <c r="BG317" s="73"/>
      <c r="BH317" s="73"/>
      <c r="BI317" s="73"/>
      <c r="BJ317" s="73"/>
      <c r="BK317" s="73"/>
      <c r="BL317" s="73"/>
      <c r="BM317" s="73"/>
      <c r="BN317" s="73"/>
    </row>
    <row r="318" spans="1:66" ht="13.2" x14ac:dyDescent="0.3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L318" s="73"/>
      <c r="M318" s="73"/>
      <c r="N318" s="73"/>
      <c r="O318" s="73"/>
      <c r="P318" s="73"/>
      <c r="Q318" s="73"/>
      <c r="R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  <c r="AJ318" s="73"/>
      <c r="AK318" s="73"/>
      <c r="AL318" s="73"/>
      <c r="AM318" s="73"/>
      <c r="AN318" s="73"/>
      <c r="AO318" s="73"/>
      <c r="AP318" s="73"/>
      <c r="AQ318" s="73"/>
      <c r="AR318" s="73"/>
      <c r="AS318" s="73"/>
      <c r="AT318" s="73"/>
      <c r="AU318" s="73"/>
      <c r="AV318" s="73"/>
      <c r="AW318" s="73"/>
      <c r="AX318" s="73"/>
      <c r="AY318" s="73"/>
      <c r="AZ318" s="73"/>
      <c r="BA318" s="73"/>
      <c r="BB318" s="73"/>
      <c r="BC318" s="73"/>
      <c r="BD318" s="73"/>
      <c r="BE318" s="73"/>
      <c r="BF318" s="73"/>
      <c r="BG318" s="73"/>
      <c r="BH318" s="73"/>
      <c r="BI318" s="73"/>
      <c r="BJ318" s="73"/>
      <c r="BK318" s="73"/>
      <c r="BL318" s="73"/>
      <c r="BM318" s="73"/>
      <c r="BN318" s="73"/>
    </row>
    <row r="319" spans="1:66" ht="13.2" x14ac:dyDescent="0.3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L319" s="73"/>
      <c r="M319" s="73"/>
      <c r="N319" s="73"/>
      <c r="O319" s="73"/>
      <c r="P319" s="73"/>
      <c r="Q319" s="73"/>
      <c r="R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  <c r="AJ319" s="73"/>
      <c r="AK319" s="73"/>
      <c r="AL319" s="73"/>
      <c r="AM319" s="73"/>
      <c r="AN319" s="73"/>
      <c r="AO319" s="73"/>
      <c r="AP319" s="73"/>
      <c r="AQ319" s="73"/>
      <c r="AR319" s="73"/>
      <c r="AS319" s="73"/>
      <c r="AT319" s="73"/>
      <c r="AU319" s="73"/>
      <c r="AV319" s="73"/>
      <c r="AW319" s="73"/>
      <c r="AX319" s="73"/>
      <c r="AY319" s="73"/>
      <c r="AZ319" s="73"/>
      <c r="BA319" s="73"/>
      <c r="BB319" s="73"/>
      <c r="BC319" s="73"/>
      <c r="BD319" s="73"/>
      <c r="BE319" s="73"/>
      <c r="BF319" s="73"/>
      <c r="BG319" s="73"/>
      <c r="BH319" s="73"/>
      <c r="BI319" s="73"/>
      <c r="BJ319" s="73"/>
      <c r="BK319" s="73"/>
      <c r="BL319" s="73"/>
      <c r="BM319" s="73"/>
      <c r="BN319" s="73"/>
    </row>
    <row r="320" spans="1:66" ht="13.2" x14ac:dyDescent="0.3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L320" s="73"/>
      <c r="M320" s="73"/>
      <c r="N320" s="73"/>
      <c r="O320" s="73"/>
      <c r="P320" s="73"/>
      <c r="Q320" s="73"/>
      <c r="R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  <c r="AJ320" s="73"/>
      <c r="AK320" s="73"/>
      <c r="AL320" s="73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  <c r="BD320" s="73"/>
      <c r="BE320" s="73"/>
      <c r="BF320" s="73"/>
      <c r="BG320" s="73"/>
      <c r="BH320" s="73"/>
      <c r="BI320" s="73"/>
      <c r="BJ320" s="73"/>
      <c r="BK320" s="73"/>
      <c r="BL320" s="73"/>
      <c r="BM320" s="73"/>
      <c r="BN320" s="73"/>
    </row>
    <row r="321" spans="1:66" ht="13.2" x14ac:dyDescent="0.3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L321" s="73"/>
      <c r="M321" s="73"/>
      <c r="N321" s="73"/>
      <c r="O321" s="73"/>
      <c r="P321" s="73"/>
      <c r="Q321" s="73"/>
      <c r="R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  <c r="AJ321" s="73"/>
      <c r="AK321" s="73"/>
      <c r="AL321" s="73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  <c r="BD321" s="73"/>
      <c r="BE321" s="73"/>
      <c r="BF321" s="73"/>
      <c r="BG321" s="73"/>
      <c r="BH321" s="73"/>
      <c r="BI321" s="73"/>
      <c r="BJ321" s="73"/>
      <c r="BK321" s="73"/>
      <c r="BL321" s="73"/>
      <c r="BM321" s="73"/>
      <c r="BN321" s="73"/>
    </row>
    <row r="322" spans="1:66" ht="13.2" x14ac:dyDescent="0.3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L322" s="73"/>
      <c r="M322" s="73"/>
      <c r="N322" s="73"/>
      <c r="O322" s="73"/>
      <c r="P322" s="73"/>
      <c r="Q322" s="73"/>
      <c r="R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  <c r="AJ322" s="73"/>
      <c r="AK322" s="73"/>
      <c r="AL322" s="73"/>
      <c r="AM322" s="73"/>
      <c r="AN322" s="73"/>
      <c r="AO322" s="73"/>
      <c r="AP322" s="73"/>
      <c r="AQ322" s="73"/>
      <c r="AR322" s="73"/>
      <c r="AS322" s="73"/>
      <c r="AT322" s="73"/>
      <c r="AU322" s="73"/>
      <c r="AV322" s="73"/>
      <c r="AW322" s="73"/>
      <c r="AX322" s="73"/>
      <c r="AY322" s="73"/>
      <c r="AZ322" s="73"/>
      <c r="BA322" s="73"/>
      <c r="BB322" s="73"/>
      <c r="BC322" s="73"/>
      <c r="BD322" s="73"/>
      <c r="BE322" s="73"/>
      <c r="BF322" s="73"/>
      <c r="BG322" s="73"/>
      <c r="BH322" s="73"/>
      <c r="BI322" s="73"/>
      <c r="BJ322" s="73"/>
      <c r="BK322" s="73"/>
      <c r="BL322" s="73"/>
      <c r="BM322" s="73"/>
      <c r="BN322" s="73"/>
    </row>
    <row r="323" spans="1:66" ht="13.2" x14ac:dyDescent="0.3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L323" s="73"/>
      <c r="M323" s="73"/>
      <c r="N323" s="73"/>
      <c r="O323" s="73"/>
      <c r="P323" s="73"/>
      <c r="Q323" s="73"/>
      <c r="R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  <c r="AJ323" s="73"/>
      <c r="AK323" s="73"/>
      <c r="AL323" s="73"/>
      <c r="AM323" s="73"/>
      <c r="AN323" s="73"/>
      <c r="AO323" s="73"/>
      <c r="AP323" s="73"/>
      <c r="AQ323" s="73"/>
      <c r="AR323" s="73"/>
      <c r="AS323" s="73"/>
      <c r="AT323" s="73"/>
      <c r="AU323" s="73"/>
      <c r="AV323" s="73"/>
      <c r="AW323" s="73"/>
      <c r="AX323" s="73"/>
      <c r="AY323" s="73"/>
      <c r="AZ323" s="73"/>
      <c r="BA323" s="73"/>
      <c r="BB323" s="73"/>
      <c r="BC323" s="73"/>
      <c r="BD323" s="73"/>
      <c r="BE323" s="73"/>
      <c r="BF323" s="73"/>
      <c r="BG323" s="73"/>
      <c r="BH323" s="73"/>
      <c r="BI323" s="73"/>
      <c r="BJ323" s="73"/>
      <c r="BK323" s="73"/>
      <c r="BL323" s="73"/>
      <c r="BM323" s="73"/>
      <c r="BN323" s="73"/>
    </row>
    <row r="324" spans="1:66" ht="13.2" x14ac:dyDescent="0.3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L324" s="73"/>
      <c r="M324" s="73"/>
      <c r="N324" s="73"/>
      <c r="O324" s="73"/>
      <c r="P324" s="73"/>
      <c r="Q324" s="73"/>
      <c r="R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  <c r="AJ324" s="73"/>
      <c r="AK324" s="73"/>
      <c r="AL324" s="73"/>
      <c r="AM324" s="73"/>
      <c r="AN324" s="73"/>
      <c r="AO324" s="73"/>
      <c r="AP324" s="73"/>
      <c r="AQ324" s="73"/>
      <c r="AR324" s="73"/>
      <c r="AS324" s="73"/>
      <c r="AT324" s="73"/>
      <c r="AU324" s="73"/>
      <c r="AV324" s="73"/>
      <c r="AW324" s="73"/>
      <c r="AX324" s="73"/>
      <c r="AY324" s="73"/>
      <c r="AZ324" s="73"/>
      <c r="BA324" s="73"/>
      <c r="BB324" s="73"/>
      <c r="BC324" s="73"/>
      <c r="BD324" s="73"/>
      <c r="BE324" s="73"/>
      <c r="BF324" s="73"/>
      <c r="BG324" s="73"/>
      <c r="BH324" s="73"/>
      <c r="BI324" s="73"/>
      <c r="BJ324" s="73"/>
      <c r="BK324" s="73"/>
      <c r="BL324" s="73"/>
      <c r="BM324" s="73"/>
      <c r="BN324" s="73"/>
    </row>
    <row r="325" spans="1:66" ht="13.2" x14ac:dyDescent="0.3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L325" s="73"/>
      <c r="M325" s="73"/>
      <c r="N325" s="73"/>
      <c r="O325" s="73"/>
      <c r="P325" s="73"/>
      <c r="Q325" s="73"/>
      <c r="R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  <c r="AJ325" s="73"/>
      <c r="AK325" s="73"/>
      <c r="AL325" s="73"/>
      <c r="AM325" s="73"/>
      <c r="AN325" s="73"/>
      <c r="AO325" s="73"/>
      <c r="AP325" s="73"/>
      <c r="AQ325" s="73"/>
      <c r="AR325" s="73"/>
      <c r="AS325" s="73"/>
      <c r="AT325" s="73"/>
      <c r="AU325" s="73"/>
      <c r="AV325" s="73"/>
      <c r="AW325" s="73"/>
      <c r="AX325" s="73"/>
      <c r="AY325" s="73"/>
      <c r="AZ325" s="73"/>
      <c r="BA325" s="73"/>
      <c r="BB325" s="73"/>
      <c r="BC325" s="73"/>
      <c r="BD325" s="73"/>
      <c r="BE325" s="73"/>
      <c r="BF325" s="73"/>
      <c r="BG325" s="73"/>
      <c r="BH325" s="73"/>
      <c r="BI325" s="73"/>
      <c r="BJ325" s="73"/>
      <c r="BK325" s="73"/>
      <c r="BL325" s="73"/>
      <c r="BM325" s="73"/>
      <c r="BN325" s="73"/>
    </row>
    <row r="326" spans="1:66" ht="13.2" x14ac:dyDescent="0.3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L326" s="73"/>
      <c r="M326" s="73"/>
      <c r="N326" s="73"/>
      <c r="O326" s="73"/>
      <c r="P326" s="73"/>
      <c r="Q326" s="73"/>
      <c r="R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  <c r="AM326" s="73"/>
      <c r="AN326" s="73"/>
      <c r="AO326" s="73"/>
      <c r="AP326" s="73"/>
      <c r="AQ326" s="73"/>
      <c r="AR326" s="73"/>
      <c r="AS326" s="73"/>
      <c r="AT326" s="73"/>
      <c r="AU326" s="73"/>
      <c r="AV326" s="73"/>
      <c r="AW326" s="73"/>
      <c r="AX326" s="73"/>
      <c r="AY326" s="73"/>
      <c r="AZ326" s="73"/>
      <c r="BA326" s="73"/>
      <c r="BB326" s="73"/>
      <c r="BC326" s="73"/>
      <c r="BD326" s="73"/>
      <c r="BE326" s="73"/>
      <c r="BF326" s="73"/>
      <c r="BG326" s="73"/>
      <c r="BH326" s="73"/>
      <c r="BI326" s="73"/>
      <c r="BJ326" s="73"/>
      <c r="BK326" s="73"/>
      <c r="BL326" s="73"/>
      <c r="BM326" s="73"/>
      <c r="BN326" s="73"/>
    </row>
    <row r="327" spans="1:66" ht="13.2" x14ac:dyDescent="0.3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L327" s="73"/>
      <c r="M327" s="73"/>
      <c r="N327" s="73"/>
      <c r="O327" s="73"/>
      <c r="P327" s="73"/>
      <c r="Q327" s="73"/>
      <c r="R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  <c r="AL327" s="73"/>
      <c r="AM327" s="73"/>
      <c r="AN327" s="73"/>
      <c r="AO327" s="73"/>
      <c r="AP327" s="73"/>
      <c r="AQ327" s="73"/>
      <c r="AR327" s="73"/>
      <c r="AS327" s="73"/>
      <c r="AT327" s="73"/>
      <c r="AU327" s="73"/>
      <c r="AV327" s="73"/>
      <c r="AW327" s="73"/>
      <c r="AX327" s="73"/>
      <c r="AY327" s="73"/>
      <c r="AZ327" s="73"/>
      <c r="BA327" s="73"/>
      <c r="BB327" s="73"/>
      <c r="BC327" s="73"/>
      <c r="BD327" s="73"/>
      <c r="BE327" s="73"/>
      <c r="BF327" s="73"/>
      <c r="BG327" s="73"/>
      <c r="BH327" s="73"/>
      <c r="BI327" s="73"/>
      <c r="BJ327" s="73"/>
      <c r="BK327" s="73"/>
      <c r="BL327" s="73"/>
      <c r="BM327" s="73"/>
      <c r="BN327" s="73"/>
    </row>
    <row r="328" spans="1:66" ht="13.2" x14ac:dyDescent="0.3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L328" s="73"/>
      <c r="M328" s="73"/>
      <c r="N328" s="73"/>
      <c r="O328" s="73"/>
      <c r="P328" s="73"/>
      <c r="Q328" s="73"/>
      <c r="R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  <c r="AJ328" s="73"/>
      <c r="AK328" s="73"/>
      <c r="AL328" s="73"/>
      <c r="AM328" s="73"/>
      <c r="AN328" s="73"/>
      <c r="AO328" s="73"/>
      <c r="AP328" s="73"/>
      <c r="AQ328" s="73"/>
      <c r="AR328" s="73"/>
      <c r="AS328" s="73"/>
      <c r="AT328" s="73"/>
      <c r="AU328" s="73"/>
      <c r="AV328" s="73"/>
      <c r="AW328" s="73"/>
      <c r="AX328" s="73"/>
      <c r="AY328" s="73"/>
      <c r="AZ328" s="73"/>
      <c r="BA328" s="73"/>
      <c r="BB328" s="73"/>
      <c r="BC328" s="73"/>
      <c r="BD328" s="73"/>
      <c r="BE328" s="73"/>
      <c r="BF328" s="73"/>
      <c r="BG328" s="73"/>
      <c r="BH328" s="73"/>
      <c r="BI328" s="73"/>
      <c r="BJ328" s="73"/>
      <c r="BK328" s="73"/>
      <c r="BL328" s="73"/>
      <c r="BM328" s="73"/>
      <c r="BN328" s="73"/>
    </row>
    <row r="329" spans="1:66" ht="13.2" x14ac:dyDescent="0.3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L329" s="73"/>
      <c r="M329" s="73"/>
      <c r="N329" s="73"/>
      <c r="O329" s="73"/>
      <c r="P329" s="73"/>
      <c r="Q329" s="73"/>
      <c r="R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  <c r="AJ329" s="73"/>
      <c r="AK329" s="73"/>
      <c r="AL329" s="73"/>
      <c r="AM329" s="73"/>
      <c r="AN329" s="73"/>
      <c r="AO329" s="73"/>
      <c r="AP329" s="73"/>
      <c r="AQ329" s="73"/>
      <c r="AR329" s="73"/>
      <c r="AS329" s="73"/>
      <c r="AT329" s="73"/>
      <c r="AU329" s="73"/>
      <c r="AV329" s="73"/>
      <c r="AW329" s="73"/>
      <c r="AX329" s="73"/>
      <c r="AY329" s="73"/>
      <c r="AZ329" s="73"/>
      <c r="BA329" s="73"/>
      <c r="BB329" s="73"/>
      <c r="BC329" s="73"/>
      <c r="BD329" s="73"/>
      <c r="BE329" s="73"/>
      <c r="BF329" s="73"/>
      <c r="BG329" s="73"/>
      <c r="BH329" s="73"/>
      <c r="BI329" s="73"/>
      <c r="BJ329" s="73"/>
      <c r="BK329" s="73"/>
      <c r="BL329" s="73"/>
      <c r="BM329" s="73"/>
      <c r="BN329" s="73"/>
    </row>
    <row r="330" spans="1:66" ht="13.2" x14ac:dyDescent="0.3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L330" s="73"/>
      <c r="M330" s="73"/>
      <c r="N330" s="73"/>
      <c r="O330" s="73"/>
      <c r="P330" s="73"/>
      <c r="Q330" s="73"/>
      <c r="R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  <c r="AJ330" s="73"/>
      <c r="AK330" s="73"/>
      <c r="AL330" s="73"/>
      <c r="AM330" s="73"/>
      <c r="AN330" s="73"/>
      <c r="AO330" s="73"/>
      <c r="AP330" s="73"/>
      <c r="AQ330" s="73"/>
      <c r="AR330" s="73"/>
      <c r="AS330" s="73"/>
      <c r="AT330" s="73"/>
      <c r="AU330" s="73"/>
      <c r="AV330" s="73"/>
      <c r="AW330" s="73"/>
      <c r="AX330" s="73"/>
      <c r="AY330" s="73"/>
      <c r="AZ330" s="73"/>
      <c r="BA330" s="73"/>
      <c r="BB330" s="73"/>
      <c r="BC330" s="73"/>
      <c r="BD330" s="73"/>
      <c r="BE330" s="73"/>
      <c r="BF330" s="73"/>
      <c r="BG330" s="73"/>
      <c r="BH330" s="73"/>
      <c r="BI330" s="73"/>
      <c r="BJ330" s="73"/>
      <c r="BK330" s="73"/>
      <c r="BL330" s="73"/>
      <c r="BM330" s="73"/>
      <c r="BN330" s="73"/>
    </row>
    <row r="331" spans="1:66" ht="13.2" x14ac:dyDescent="0.3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L331" s="73"/>
      <c r="M331" s="73"/>
      <c r="N331" s="73"/>
      <c r="O331" s="73"/>
      <c r="P331" s="73"/>
      <c r="Q331" s="73"/>
      <c r="R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  <c r="AJ331" s="73"/>
      <c r="AK331" s="73"/>
      <c r="AL331" s="73"/>
      <c r="AM331" s="73"/>
      <c r="AN331" s="73"/>
      <c r="AO331" s="73"/>
      <c r="AP331" s="73"/>
      <c r="AQ331" s="73"/>
      <c r="AR331" s="73"/>
      <c r="AS331" s="73"/>
      <c r="AT331" s="73"/>
      <c r="AU331" s="73"/>
      <c r="AV331" s="73"/>
      <c r="AW331" s="73"/>
      <c r="AX331" s="73"/>
      <c r="AY331" s="73"/>
      <c r="AZ331" s="73"/>
      <c r="BA331" s="73"/>
      <c r="BB331" s="73"/>
      <c r="BC331" s="73"/>
      <c r="BD331" s="73"/>
      <c r="BE331" s="73"/>
      <c r="BF331" s="73"/>
      <c r="BG331" s="73"/>
      <c r="BH331" s="73"/>
      <c r="BI331" s="73"/>
      <c r="BJ331" s="73"/>
      <c r="BK331" s="73"/>
      <c r="BL331" s="73"/>
      <c r="BM331" s="73"/>
      <c r="BN331" s="73"/>
    </row>
    <row r="332" spans="1:66" ht="13.2" x14ac:dyDescent="0.3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L332" s="73"/>
      <c r="M332" s="73"/>
      <c r="N332" s="73"/>
      <c r="O332" s="73"/>
      <c r="P332" s="73"/>
      <c r="Q332" s="73"/>
      <c r="R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  <c r="AJ332" s="73"/>
      <c r="AK332" s="73"/>
      <c r="AL332" s="73"/>
      <c r="AM332" s="73"/>
      <c r="AN332" s="73"/>
      <c r="AO332" s="73"/>
      <c r="AP332" s="73"/>
      <c r="AQ332" s="73"/>
      <c r="AR332" s="73"/>
      <c r="AS332" s="73"/>
      <c r="AT332" s="73"/>
      <c r="AU332" s="73"/>
      <c r="AV332" s="73"/>
      <c r="AW332" s="73"/>
      <c r="AX332" s="73"/>
      <c r="AY332" s="73"/>
      <c r="AZ332" s="73"/>
      <c r="BA332" s="73"/>
      <c r="BB332" s="73"/>
      <c r="BC332" s="73"/>
      <c r="BD332" s="73"/>
      <c r="BE332" s="73"/>
      <c r="BF332" s="73"/>
      <c r="BG332" s="73"/>
      <c r="BH332" s="73"/>
      <c r="BI332" s="73"/>
      <c r="BJ332" s="73"/>
      <c r="BK332" s="73"/>
      <c r="BL332" s="73"/>
      <c r="BM332" s="73"/>
      <c r="BN332" s="73"/>
    </row>
    <row r="333" spans="1:66" ht="13.2" x14ac:dyDescent="0.3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L333" s="73"/>
      <c r="M333" s="73"/>
      <c r="N333" s="73"/>
      <c r="O333" s="73"/>
      <c r="P333" s="73"/>
      <c r="Q333" s="73"/>
      <c r="R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  <c r="AJ333" s="73"/>
      <c r="AK333" s="73"/>
      <c r="AL333" s="73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  <c r="BD333" s="73"/>
      <c r="BE333" s="73"/>
      <c r="BF333" s="73"/>
      <c r="BG333" s="73"/>
      <c r="BH333" s="73"/>
      <c r="BI333" s="73"/>
      <c r="BJ333" s="73"/>
      <c r="BK333" s="73"/>
      <c r="BL333" s="73"/>
      <c r="BM333" s="73"/>
      <c r="BN333" s="73"/>
    </row>
    <row r="334" spans="1:66" ht="13.2" x14ac:dyDescent="0.3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L334" s="73"/>
      <c r="M334" s="73"/>
      <c r="N334" s="73"/>
      <c r="O334" s="73"/>
      <c r="P334" s="73"/>
      <c r="Q334" s="73"/>
      <c r="R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  <c r="AJ334" s="73"/>
      <c r="AK334" s="73"/>
      <c r="AL334" s="73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  <c r="BD334" s="73"/>
      <c r="BE334" s="73"/>
      <c r="BF334" s="73"/>
      <c r="BG334" s="73"/>
      <c r="BH334" s="73"/>
      <c r="BI334" s="73"/>
      <c r="BJ334" s="73"/>
      <c r="BK334" s="73"/>
      <c r="BL334" s="73"/>
      <c r="BM334" s="73"/>
      <c r="BN334" s="73"/>
    </row>
    <row r="335" spans="1:66" ht="13.2" x14ac:dyDescent="0.3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L335" s="73"/>
      <c r="M335" s="73"/>
      <c r="N335" s="73"/>
      <c r="O335" s="73"/>
      <c r="P335" s="73"/>
      <c r="Q335" s="73"/>
      <c r="R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  <c r="AJ335" s="73"/>
      <c r="AK335" s="73"/>
      <c r="AL335" s="73"/>
      <c r="AM335" s="73"/>
      <c r="AN335" s="73"/>
      <c r="AO335" s="73"/>
      <c r="AP335" s="73"/>
      <c r="AQ335" s="73"/>
      <c r="AR335" s="73"/>
      <c r="AS335" s="73"/>
      <c r="AT335" s="73"/>
      <c r="AU335" s="73"/>
      <c r="AV335" s="73"/>
      <c r="AW335" s="73"/>
      <c r="AX335" s="73"/>
      <c r="AY335" s="73"/>
      <c r="AZ335" s="73"/>
      <c r="BA335" s="73"/>
      <c r="BB335" s="73"/>
      <c r="BC335" s="73"/>
      <c r="BD335" s="73"/>
      <c r="BE335" s="73"/>
      <c r="BF335" s="73"/>
      <c r="BG335" s="73"/>
      <c r="BH335" s="73"/>
      <c r="BI335" s="73"/>
      <c r="BJ335" s="73"/>
      <c r="BK335" s="73"/>
      <c r="BL335" s="73"/>
      <c r="BM335" s="73"/>
      <c r="BN335" s="73"/>
    </row>
    <row r="336" spans="1:66" ht="13.2" x14ac:dyDescent="0.3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L336" s="73"/>
      <c r="M336" s="73"/>
      <c r="N336" s="73"/>
      <c r="O336" s="73"/>
      <c r="P336" s="73"/>
      <c r="Q336" s="73"/>
      <c r="R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  <c r="AJ336" s="73"/>
      <c r="AK336" s="73"/>
      <c r="AL336" s="73"/>
      <c r="AM336" s="73"/>
      <c r="AN336" s="73"/>
      <c r="AO336" s="73"/>
      <c r="AP336" s="73"/>
      <c r="AQ336" s="73"/>
      <c r="AR336" s="73"/>
      <c r="AS336" s="73"/>
      <c r="AT336" s="73"/>
      <c r="AU336" s="73"/>
      <c r="AV336" s="73"/>
      <c r="AW336" s="73"/>
      <c r="AX336" s="73"/>
      <c r="AY336" s="73"/>
      <c r="AZ336" s="73"/>
      <c r="BA336" s="73"/>
      <c r="BB336" s="73"/>
      <c r="BC336" s="73"/>
      <c r="BD336" s="73"/>
      <c r="BE336" s="73"/>
      <c r="BF336" s="73"/>
      <c r="BG336" s="73"/>
      <c r="BH336" s="73"/>
      <c r="BI336" s="73"/>
      <c r="BJ336" s="73"/>
      <c r="BK336" s="73"/>
      <c r="BL336" s="73"/>
      <c r="BM336" s="73"/>
      <c r="BN336" s="73"/>
    </row>
    <row r="337" spans="1:66" ht="13.2" x14ac:dyDescent="0.3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L337" s="73"/>
      <c r="M337" s="73"/>
      <c r="N337" s="73"/>
      <c r="O337" s="73"/>
      <c r="P337" s="73"/>
      <c r="Q337" s="73"/>
      <c r="R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  <c r="AL337" s="73"/>
      <c r="AM337" s="73"/>
      <c r="AN337" s="73"/>
      <c r="AO337" s="73"/>
      <c r="AP337" s="73"/>
      <c r="AQ337" s="73"/>
      <c r="AR337" s="73"/>
      <c r="AS337" s="73"/>
      <c r="AT337" s="73"/>
      <c r="AU337" s="73"/>
      <c r="AV337" s="73"/>
      <c r="AW337" s="73"/>
      <c r="AX337" s="73"/>
      <c r="AY337" s="73"/>
      <c r="AZ337" s="73"/>
      <c r="BA337" s="73"/>
      <c r="BB337" s="73"/>
      <c r="BC337" s="73"/>
      <c r="BD337" s="73"/>
      <c r="BE337" s="73"/>
      <c r="BF337" s="73"/>
      <c r="BG337" s="73"/>
      <c r="BH337" s="73"/>
      <c r="BI337" s="73"/>
      <c r="BJ337" s="73"/>
      <c r="BK337" s="73"/>
      <c r="BL337" s="73"/>
      <c r="BM337" s="73"/>
      <c r="BN337" s="73"/>
    </row>
    <row r="338" spans="1:66" ht="13.2" x14ac:dyDescent="0.3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L338" s="73"/>
      <c r="M338" s="73"/>
      <c r="N338" s="73"/>
      <c r="O338" s="73"/>
      <c r="P338" s="73"/>
      <c r="Q338" s="73"/>
      <c r="R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  <c r="AJ338" s="73"/>
      <c r="AK338" s="73"/>
      <c r="AL338" s="73"/>
      <c r="AM338" s="73"/>
      <c r="AN338" s="73"/>
      <c r="AO338" s="73"/>
      <c r="AP338" s="73"/>
      <c r="AQ338" s="73"/>
      <c r="AR338" s="73"/>
      <c r="AS338" s="73"/>
      <c r="AT338" s="73"/>
      <c r="AU338" s="73"/>
      <c r="AV338" s="73"/>
      <c r="AW338" s="73"/>
      <c r="AX338" s="73"/>
      <c r="AY338" s="73"/>
      <c r="AZ338" s="73"/>
      <c r="BA338" s="73"/>
      <c r="BB338" s="73"/>
      <c r="BC338" s="73"/>
      <c r="BD338" s="73"/>
      <c r="BE338" s="73"/>
      <c r="BF338" s="73"/>
      <c r="BG338" s="73"/>
      <c r="BH338" s="73"/>
      <c r="BI338" s="73"/>
      <c r="BJ338" s="73"/>
      <c r="BK338" s="73"/>
      <c r="BL338" s="73"/>
      <c r="BM338" s="73"/>
      <c r="BN338" s="73"/>
    </row>
    <row r="339" spans="1:66" ht="13.2" x14ac:dyDescent="0.3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L339" s="73"/>
      <c r="M339" s="73"/>
      <c r="N339" s="73"/>
      <c r="O339" s="73"/>
      <c r="P339" s="73"/>
      <c r="Q339" s="73"/>
      <c r="R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  <c r="AJ339" s="73"/>
      <c r="AK339" s="73"/>
      <c r="AL339" s="73"/>
      <c r="AM339" s="73"/>
      <c r="AN339" s="73"/>
      <c r="AO339" s="73"/>
      <c r="AP339" s="73"/>
      <c r="AQ339" s="73"/>
      <c r="AR339" s="73"/>
      <c r="AS339" s="73"/>
      <c r="AT339" s="73"/>
      <c r="AU339" s="73"/>
      <c r="AV339" s="73"/>
      <c r="AW339" s="73"/>
      <c r="AX339" s="73"/>
      <c r="AY339" s="73"/>
      <c r="AZ339" s="73"/>
      <c r="BA339" s="73"/>
      <c r="BB339" s="73"/>
      <c r="BC339" s="73"/>
      <c r="BD339" s="73"/>
      <c r="BE339" s="73"/>
      <c r="BF339" s="73"/>
      <c r="BG339" s="73"/>
      <c r="BH339" s="73"/>
      <c r="BI339" s="73"/>
      <c r="BJ339" s="73"/>
      <c r="BK339" s="73"/>
      <c r="BL339" s="73"/>
      <c r="BM339" s="73"/>
      <c r="BN339" s="73"/>
    </row>
    <row r="340" spans="1:66" ht="13.2" x14ac:dyDescent="0.3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L340" s="73"/>
      <c r="M340" s="73"/>
      <c r="N340" s="73"/>
      <c r="O340" s="73"/>
      <c r="P340" s="73"/>
      <c r="Q340" s="73"/>
      <c r="R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  <c r="AL340" s="73"/>
      <c r="AM340" s="73"/>
      <c r="AN340" s="73"/>
      <c r="AO340" s="73"/>
      <c r="AP340" s="73"/>
      <c r="AQ340" s="73"/>
      <c r="AR340" s="73"/>
      <c r="AS340" s="73"/>
      <c r="AT340" s="73"/>
      <c r="AU340" s="73"/>
      <c r="AV340" s="73"/>
      <c r="AW340" s="73"/>
      <c r="AX340" s="73"/>
      <c r="AY340" s="73"/>
      <c r="AZ340" s="73"/>
      <c r="BA340" s="73"/>
      <c r="BB340" s="73"/>
      <c r="BC340" s="73"/>
      <c r="BD340" s="73"/>
      <c r="BE340" s="73"/>
      <c r="BF340" s="73"/>
      <c r="BG340" s="73"/>
      <c r="BH340" s="73"/>
      <c r="BI340" s="73"/>
      <c r="BJ340" s="73"/>
      <c r="BK340" s="73"/>
      <c r="BL340" s="73"/>
      <c r="BM340" s="73"/>
      <c r="BN340" s="73"/>
    </row>
    <row r="341" spans="1:66" ht="13.2" x14ac:dyDescent="0.3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L341" s="73"/>
      <c r="M341" s="73"/>
      <c r="N341" s="73"/>
      <c r="O341" s="73"/>
      <c r="P341" s="73"/>
      <c r="Q341" s="73"/>
      <c r="R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  <c r="AM341" s="73"/>
      <c r="AN341" s="73"/>
      <c r="AO341" s="73"/>
      <c r="AP341" s="73"/>
      <c r="AQ341" s="73"/>
      <c r="AR341" s="73"/>
      <c r="AS341" s="73"/>
      <c r="AT341" s="73"/>
      <c r="AU341" s="73"/>
      <c r="AV341" s="73"/>
      <c r="AW341" s="73"/>
      <c r="AX341" s="73"/>
      <c r="AY341" s="73"/>
      <c r="AZ341" s="73"/>
      <c r="BA341" s="73"/>
      <c r="BB341" s="73"/>
      <c r="BC341" s="73"/>
      <c r="BD341" s="73"/>
      <c r="BE341" s="73"/>
      <c r="BF341" s="73"/>
      <c r="BG341" s="73"/>
      <c r="BH341" s="73"/>
      <c r="BI341" s="73"/>
      <c r="BJ341" s="73"/>
      <c r="BK341" s="73"/>
      <c r="BL341" s="73"/>
      <c r="BM341" s="73"/>
      <c r="BN341" s="73"/>
    </row>
    <row r="342" spans="1:66" ht="13.2" x14ac:dyDescent="0.3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L342" s="73"/>
      <c r="M342" s="73"/>
      <c r="N342" s="73"/>
      <c r="O342" s="73"/>
      <c r="P342" s="73"/>
      <c r="Q342" s="73"/>
      <c r="R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  <c r="AJ342" s="73"/>
      <c r="AK342" s="73"/>
      <c r="AL342" s="73"/>
      <c r="AM342" s="73"/>
      <c r="AN342" s="73"/>
      <c r="AO342" s="73"/>
      <c r="AP342" s="73"/>
      <c r="AQ342" s="73"/>
      <c r="AR342" s="73"/>
      <c r="AS342" s="73"/>
      <c r="AT342" s="73"/>
      <c r="AU342" s="73"/>
      <c r="AV342" s="73"/>
      <c r="AW342" s="73"/>
      <c r="AX342" s="73"/>
      <c r="AY342" s="73"/>
      <c r="AZ342" s="73"/>
      <c r="BA342" s="73"/>
      <c r="BB342" s="73"/>
      <c r="BC342" s="73"/>
      <c r="BD342" s="73"/>
      <c r="BE342" s="73"/>
      <c r="BF342" s="73"/>
      <c r="BG342" s="73"/>
      <c r="BH342" s="73"/>
      <c r="BI342" s="73"/>
      <c r="BJ342" s="73"/>
      <c r="BK342" s="73"/>
      <c r="BL342" s="73"/>
      <c r="BM342" s="73"/>
      <c r="BN342" s="73"/>
    </row>
    <row r="343" spans="1:66" ht="13.2" x14ac:dyDescent="0.3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L343" s="73"/>
      <c r="M343" s="73"/>
      <c r="N343" s="73"/>
      <c r="O343" s="73"/>
      <c r="P343" s="73"/>
      <c r="Q343" s="73"/>
      <c r="R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  <c r="AJ343" s="73"/>
      <c r="AK343" s="73"/>
      <c r="AL343" s="73"/>
      <c r="AM343" s="73"/>
      <c r="AN343" s="73"/>
      <c r="AO343" s="73"/>
      <c r="AP343" s="73"/>
      <c r="AQ343" s="73"/>
      <c r="AR343" s="73"/>
      <c r="AS343" s="73"/>
      <c r="AT343" s="73"/>
      <c r="AU343" s="73"/>
      <c r="AV343" s="73"/>
      <c r="AW343" s="73"/>
      <c r="AX343" s="73"/>
      <c r="AY343" s="73"/>
      <c r="AZ343" s="73"/>
      <c r="BA343" s="73"/>
      <c r="BB343" s="73"/>
      <c r="BC343" s="73"/>
      <c r="BD343" s="73"/>
      <c r="BE343" s="73"/>
      <c r="BF343" s="73"/>
      <c r="BG343" s="73"/>
      <c r="BH343" s="73"/>
      <c r="BI343" s="73"/>
      <c r="BJ343" s="73"/>
      <c r="BK343" s="73"/>
      <c r="BL343" s="73"/>
      <c r="BM343" s="73"/>
      <c r="BN343" s="73"/>
    </row>
    <row r="344" spans="1:66" ht="13.2" x14ac:dyDescent="0.3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L344" s="73"/>
      <c r="M344" s="73"/>
      <c r="N344" s="73"/>
      <c r="O344" s="73"/>
      <c r="P344" s="73"/>
      <c r="Q344" s="73"/>
      <c r="R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  <c r="AJ344" s="73"/>
      <c r="AK344" s="73"/>
      <c r="AL344" s="73"/>
      <c r="AM344" s="73"/>
      <c r="AN344" s="73"/>
      <c r="AO344" s="73"/>
      <c r="AP344" s="73"/>
      <c r="AQ344" s="73"/>
      <c r="AR344" s="73"/>
      <c r="AS344" s="73"/>
      <c r="AT344" s="73"/>
      <c r="AU344" s="73"/>
      <c r="AV344" s="73"/>
      <c r="AW344" s="73"/>
      <c r="AX344" s="73"/>
      <c r="AY344" s="73"/>
      <c r="AZ344" s="73"/>
      <c r="BA344" s="73"/>
      <c r="BB344" s="73"/>
      <c r="BC344" s="73"/>
      <c r="BD344" s="73"/>
      <c r="BE344" s="73"/>
      <c r="BF344" s="73"/>
      <c r="BG344" s="73"/>
      <c r="BH344" s="73"/>
      <c r="BI344" s="73"/>
      <c r="BJ344" s="73"/>
      <c r="BK344" s="73"/>
      <c r="BL344" s="73"/>
      <c r="BM344" s="73"/>
      <c r="BN344" s="73"/>
    </row>
    <row r="345" spans="1:66" ht="13.2" x14ac:dyDescent="0.3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L345" s="73"/>
      <c r="M345" s="73"/>
      <c r="N345" s="73"/>
      <c r="O345" s="73"/>
      <c r="P345" s="73"/>
      <c r="Q345" s="73"/>
      <c r="R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  <c r="AJ345" s="73"/>
      <c r="AK345" s="73"/>
      <c r="AL345" s="73"/>
      <c r="AM345" s="73"/>
      <c r="AN345" s="73"/>
      <c r="AO345" s="73"/>
      <c r="AP345" s="73"/>
      <c r="AQ345" s="73"/>
      <c r="AR345" s="73"/>
      <c r="AS345" s="73"/>
      <c r="AT345" s="73"/>
      <c r="AU345" s="73"/>
      <c r="AV345" s="73"/>
      <c r="AW345" s="73"/>
      <c r="AX345" s="73"/>
      <c r="AY345" s="73"/>
      <c r="AZ345" s="73"/>
      <c r="BA345" s="73"/>
      <c r="BB345" s="73"/>
      <c r="BC345" s="73"/>
      <c r="BD345" s="73"/>
      <c r="BE345" s="73"/>
      <c r="BF345" s="73"/>
      <c r="BG345" s="73"/>
      <c r="BH345" s="73"/>
      <c r="BI345" s="73"/>
      <c r="BJ345" s="73"/>
      <c r="BK345" s="73"/>
      <c r="BL345" s="73"/>
      <c r="BM345" s="73"/>
      <c r="BN345" s="73"/>
    </row>
    <row r="346" spans="1:66" ht="13.2" x14ac:dyDescent="0.3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L346" s="73"/>
      <c r="M346" s="73"/>
      <c r="N346" s="73"/>
      <c r="O346" s="73"/>
      <c r="P346" s="73"/>
      <c r="Q346" s="73"/>
      <c r="R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  <c r="AJ346" s="73"/>
      <c r="AK346" s="73"/>
      <c r="AL346" s="73"/>
      <c r="AM346" s="73"/>
      <c r="AN346" s="73"/>
      <c r="AO346" s="73"/>
      <c r="AP346" s="73"/>
      <c r="AQ346" s="73"/>
      <c r="AR346" s="73"/>
      <c r="AS346" s="73"/>
      <c r="AT346" s="73"/>
      <c r="AU346" s="73"/>
      <c r="AV346" s="73"/>
      <c r="AW346" s="73"/>
      <c r="AX346" s="73"/>
      <c r="AY346" s="73"/>
      <c r="AZ346" s="73"/>
      <c r="BA346" s="73"/>
      <c r="BB346" s="73"/>
      <c r="BC346" s="73"/>
      <c r="BD346" s="73"/>
      <c r="BE346" s="73"/>
      <c r="BF346" s="73"/>
      <c r="BG346" s="73"/>
      <c r="BH346" s="73"/>
      <c r="BI346" s="73"/>
      <c r="BJ346" s="73"/>
      <c r="BK346" s="73"/>
      <c r="BL346" s="73"/>
      <c r="BM346" s="73"/>
      <c r="BN346" s="73"/>
    </row>
    <row r="347" spans="1:66" ht="13.2" x14ac:dyDescent="0.3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L347" s="73"/>
      <c r="M347" s="73"/>
      <c r="N347" s="73"/>
      <c r="O347" s="73"/>
      <c r="P347" s="73"/>
      <c r="Q347" s="73"/>
      <c r="R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  <c r="AJ347" s="73"/>
      <c r="AK347" s="73"/>
      <c r="AL347" s="73"/>
      <c r="AM347" s="73"/>
      <c r="AN347" s="73"/>
      <c r="AO347" s="73"/>
      <c r="AP347" s="73"/>
      <c r="AQ347" s="73"/>
      <c r="AR347" s="73"/>
      <c r="AS347" s="73"/>
      <c r="AT347" s="73"/>
      <c r="AU347" s="73"/>
      <c r="AV347" s="73"/>
      <c r="AW347" s="73"/>
      <c r="AX347" s="73"/>
      <c r="AY347" s="73"/>
      <c r="AZ347" s="73"/>
      <c r="BA347" s="73"/>
      <c r="BB347" s="73"/>
      <c r="BC347" s="73"/>
      <c r="BD347" s="73"/>
      <c r="BE347" s="73"/>
      <c r="BF347" s="73"/>
      <c r="BG347" s="73"/>
      <c r="BH347" s="73"/>
      <c r="BI347" s="73"/>
      <c r="BJ347" s="73"/>
      <c r="BK347" s="73"/>
      <c r="BL347" s="73"/>
      <c r="BM347" s="73"/>
      <c r="BN347" s="73"/>
    </row>
    <row r="348" spans="1:66" ht="13.2" x14ac:dyDescent="0.3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L348" s="73"/>
      <c r="M348" s="73"/>
      <c r="N348" s="73"/>
      <c r="O348" s="73"/>
      <c r="P348" s="73"/>
      <c r="Q348" s="73"/>
      <c r="R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  <c r="AJ348" s="73"/>
      <c r="AK348" s="73"/>
      <c r="AL348" s="73"/>
      <c r="AM348" s="73"/>
      <c r="AN348" s="73"/>
      <c r="AO348" s="73"/>
      <c r="AP348" s="73"/>
      <c r="AQ348" s="73"/>
      <c r="AR348" s="73"/>
      <c r="AS348" s="73"/>
      <c r="AT348" s="73"/>
      <c r="AU348" s="73"/>
      <c r="AV348" s="73"/>
      <c r="AW348" s="73"/>
      <c r="AX348" s="73"/>
      <c r="AY348" s="73"/>
      <c r="AZ348" s="73"/>
      <c r="BA348" s="73"/>
      <c r="BB348" s="73"/>
      <c r="BC348" s="73"/>
      <c r="BD348" s="73"/>
      <c r="BE348" s="73"/>
      <c r="BF348" s="73"/>
      <c r="BG348" s="73"/>
      <c r="BH348" s="73"/>
      <c r="BI348" s="73"/>
      <c r="BJ348" s="73"/>
      <c r="BK348" s="73"/>
      <c r="BL348" s="73"/>
      <c r="BM348" s="73"/>
      <c r="BN348" s="73"/>
    </row>
    <row r="349" spans="1:66" ht="13.2" x14ac:dyDescent="0.3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L349" s="73"/>
      <c r="M349" s="73"/>
      <c r="N349" s="73"/>
      <c r="O349" s="73"/>
      <c r="P349" s="73"/>
      <c r="Q349" s="73"/>
      <c r="R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  <c r="AJ349" s="73"/>
      <c r="AK349" s="73"/>
      <c r="AL349" s="73"/>
      <c r="AM349" s="73"/>
      <c r="AN349" s="73"/>
      <c r="AO349" s="73"/>
      <c r="AP349" s="73"/>
      <c r="AQ349" s="73"/>
      <c r="AR349" s="73"/>
      <c r="AS349" s="73"/>
      <c r="AT349" s="73"/>
      <c r="AU349" s="73"/>
      <c r="AV349" s="73"/>
      <c r="AW349" s="73"/>
      <c r="AX349" s="73"/>
      <c r="AY349" s="73"/>
      <c r="AZ349" s="73"/>
      <c r="BA349" s="73"/>
      <c r="BB349" s="73"/>
      <c r="BC349" s="73"/>
      <c r="BD349" s="73"/>
      <c r="BE349" s="73"/>
      <c r="BF349" s="73"/>
      <c r="BG349" s="73"/>
      <c r="BH349" s="73"/>
      <c r="BI349" s="73"/>
      <c r="BJ349" s="73"/>
      <c r="BK349" s="73"/>
      <c r="BL349" s="73"/>
      <c r="BM349" s="73"/>
      <c r="BN349" s="73"/>
    </row>
    <row r="350" spans="1:66" ht="13.2" x14ac:dyDescent="0.3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L350" s="73"/>
      <c r="M350" s="73"/>
      <c r="N350" s="73"/>
      <c r="O350" s="73"/>
      <c r="P350" s="73"/>
      <c r="Q350" s="73"/>
      <c r="R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  <c r="AJ350" s="73"/>
      <c r="AK350" s="73"/>
      <c r="AL350" s="73"/>
      <c r="AM350" s="73"/>
      <c r="AN350" s="73"/>
      <c r="AO350" s="73"/>
      <c r="AP350" s="73"/>
      <c r="AQ350" s="73"/>
      <c r="AR350" s="73"/>
      <c r="AS350" s="73"/>
      <c r="AT350" s="73"/>
      <c r="AU350" s="73"/>
      <c r="AV350" s="73"/>
      <c r="AW350" s="73"/>
      <c r="AX350" s="73"/>
      <c r="AY350" s="73"/>
      <c r="AZ350" s="73"/>
      <c r="BA350" s="73"/>
      <c r="BB350" s="73"/>
      <c r="BC350" s="73"/>
      <c r="BD350" s="73"/>
      <c r="BE350" s="73"/>
      <c r="BF350" s="73"/>
      <c r="BG350" s="73"/>
      <c r="BH350" s="73"/>
      <c r="BI350" s="73"/>
      <c r="BJ350" s="73"/>
      <c r="BK350" s="73"/>
      <c r="BL350" s="73"/>
      <c r="BM350" s="73"/>
      <c r="BN350" s="73"/>
    </row>
    <row r="351" spans="1:66" ht="13.2" x14ac:dyDescent="0.3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L351" s="73"/>
      <c r="M351" s="73"/>
      <c r="N351" s="73"/>
      <c r="O351" s="73"/>
      <c r="P351" s="73"/>
      <c r="Q351" s="73"/>
      <c r="R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  <c r="AJ351" s="73"/>
      <c r="AK351" s="73"/>
      <c r="AL351" s="73"/>
      <c r="AM351" s="73"/>
      <c r="AN351" s="73"/>
      <c r="AO351" s="73"/>
      <c r="AP351" s="73"/>
      <c r="AQ351" s="73"/>
      <c r="AR351" s="73"/>
      <c r="AS351" s="73"/>
      <c r="AT351" s="73"/>
      <c r="AU351" s="73"/>
      <c r="AV351" s="73"/>
      <c r="AW351" s="73"/>
      <c r="AX351" s="73"/>
      <c r="AY351" s="73"/>
      <c r="AZ351" s="73"/>
      <c r="BA351" s="73"/>
      <c r="BB351" s="73"/>
      <c r="BC351" s="73"/>
      <c r="BD351" s="73"/>
      <c r="BE351" s="73"/>
      <c r="BF351" s="73"/>
      <c r="BG351" s="73"/>
      <c r="BH351" s="73"/>
      <c r="BI351" s="73"/>
      <c r="BJ351" s="73"/>
      <c r="BK351" s="73"/>
      <c r="BL351" s="73"/>
      <c r="BM351" s="73"/>
      <c r="BN351" s="73"/>
    </row>
    <row r="352" spans="1:66" ht="13.2" x14ac:dyDescent="0.3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L352" s="73"/>
      <c r="M352" s="73"/>
      <c r="N352" s="73"/>
      <c r="O352" s="73"/>
      <c r="P352" s="73"/>
      <c r="Q352" s="73"/>
      <c r="R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  <c r="AJ352" s="73"/>
      <c r="AK352" s="73"/>
      <c r="AL352" s="73"/>
      <c r="AM352" s="73"/>
      <c r="AN352" s="73"/>
      <c r="AO352" s="73"/>
      <c r="AP352" s="73"/>
      <c r="AQ352" s="73"/>
      <c r="AR352" s="73"/>
      <c r="AS352" s="73"/>
      <c r="AT352" s="73"/>
      <c r="AU352" s="73"/>
      <c r="AV352" s="73"/>
      <c r="AW352" s="73"/>
      <c r="AX352" s="73"/>
      <c r="AY352" s="73"/>
      <c r="AZ352" s="73"/>
      <c r="BA352" s="73"/>
      <c r="BB352" s="73"/>
      <c r="BC352" s="73"/>
      <c r="BD352" s="73"/>
      <c r="BE352" s="73"/>
      <c r="BF352" s="73"/>
      <c r="BG352" s="73"/>
      <c r="BH352" s="73"/>
      <c r="BI352" s="73"/>
      <c r="BJ352" s="73"/>
      <c r="BK352" s="73"/>
      <c r="BL352" s="73"/>
      <c r="BM352" s="73"/>
      <c r="BN352" s="73"/>
    </row>
    <row r="353" spans="1:66" ht="13.2" x14ac:dyDescent="0.3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L353" s="73"/>
      <c r="M353" s="73"/>
      <c r="N353" s="73"/>
      <c r="O353" s="73"/>
      <c r="P353" s="73"/>
      <c r="Q353" s="73"/>
      <c r="R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  <c r="AJ353" s="73"/>
      <c r="AK353" s="73"/>
      <c r="AL353" s="73"/>
      <c r="AM353" s="73"/>
      <c r="AN353" s="73"/>
      <c r="AO353" s="73"/>
      <c r="AP353" s="73"/>
      <c r="AQ353" s="73"/>
      <c r="AR353" s="73"/>
      <c r="AS353" s="73"/>
      <c r="AT353" s="73"/>
      <c r="AU353" s="73"/>
      <c r="AV353" s="73"/>
      <c r="AW353" s="73"/>
      <c r="AX353" s="73"/>
      <c r="AY353" s="73"/>
      <c r="AZ353" s="73"/>
      <c r="BA353" s="73"/>
      <c r="BB353" s="73"/>
      <c r="BC353" s="73"/>
      <c r="BD353" s="73"/>
      <c r="BE353" s="73"/>
      <c r="BF353" s="73"/>
      <c r="BG353" s="73"/>
      <c r="BH353" s="73"/>
      <c r="BI353" s="73"/>
      <c r="BJ353" s="73"/>
      <c r="BK353" s="73"/>
      <c r="BL353" s="73"/>
      <c r="BM353" s="73"/>
      <c r="BN353" s="73"/>
    </row>
    <row r="354" spans="1:66" ht="13.2" x14ac:dyDescent="0.3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L354" s="73"/>
      <c r="M354" s="73"/>
      <c r="N354" s="73"/>
      <c r="O354" s="73"/>
      <c r="P354" s="73"/>
      <c r="Q354" s="73"/>
      <c r="R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  <c r="AJ354" s="73"/>
      <c r="AK354" s="73"/>
      <c r="AL354" s="73"/>
      <c r="AM354" s="73"/>
      <c r="AN354" s="73"/>
      <c r="AO354" s="73"/>
      <c r="AP354" s="73"/>
      <c r="AQ354" s="73"/>
      <c r="AR354" s="73"/>
      <c r="AS354" s="73"/>
      <c r="AT354" s="73"/>
      <c r="AU354" s="73"/>
      <c r="AV354" s="73"/>
      <c r="AW354" s="73"/>
      <c r="AX354" s="73"/>
      <c r="AY354" s="73"/>
      <c r="AZ354" s="73"/>
      <c r="BA354" s="73"/>
      <c r="BB354" s="73"/>
      <c r="BC354" s="73"/>
      <c r="BD354" s="73"/>
      <c r="BE354" s="73"/>
      <c r="BF354" s="73"/>
      <c r="BG354" s="73"/>
      <c r="BH354" s="73"/>
      <c r="BI354" s="73"/>
      <c r="BJ354" s="73"/>
      <c r="BK354" s="73"/>
      <c r="BL354" s="73"/>
      <c r="BM354" s="73"/>
      <c r="BN354" s="73"/>
    </row>
    <row r="355" spans="1:66" ht="13.2" x14ac:dyDescent="0.3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L355" s="73"/>
      <c r="M355" s="73"/>
      <c r="N355" s="73"/>
      <c r="O355" s="73"/>
      <c r="P355" s="73"/>
      <c r="Q355" s="73"/>
      <c r="R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  <c r="AJ355" s="73"/>
      <c r="AK355" s="73"/>
      <c r="AL355" s="73"/>
      <c r="AM355" s="73"/>
      <c r="AN355" s="73"/>
      <c r="AO355" s="73"/>
      <c r="AP355" s="73"/>
      <c r="AQ355" s="73"/>
      <c r="AR355" s="73"/>
      <c r="AS355" s="73"/>
      <c r="AT355" s="73"/>
      <c r="AU355" s="73"/>
      <c r="AV355" s="73"/>
      <c r="AW355" s="73"/>
      <c r="AX355" s="73"/>
      <c r="AY355" s="73"/>
      <c r="AZ355" s="73"/>
      <c r="BA355" s="73"/>
      <c r="BB355" s="73"/>
      <c r="BC355" s="73"/>
      <c r="BD355" s="73"/>
      <c r="BE355" s="73"/>
      <c r="BF355" s="73"/>
      <c r="BG355" s="73"/>
      <c r="BH355" s="73"/>
      <c r="BI355" s="73"/>
      <c r="BJ355" s="73"/>
      <c r="BK355" s="73"/>
      <c r="BL355" s="73"/>
      <c r="BM355" s="73"/>
      <c r="BN355" s="73"/>
    </row>
    <row r="356" spans="1:66" ht="13.2" x14ac:dyDescent="0.3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L356" s="73"/>
      <c r="M356" s="73"/>
      <c r="N356" s="73"/>
      <c r="O356" s="73"/>
      <c r="P356" s="73"/>
      <c r="Q356" s="73"/>
      <c r="R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  <c r="AJ356" s="73"/>
      <c r="AK356" s="73"/>
      <c r="AL356" s="73"/>
      <c r="AM356" s="73"/>
      <c r="AN356" s="73"/>
      <c r="AO356" s="73"/>
      <c r="AP356" s="73"/>
      <c r="AQ356" s="73"/>
      <c r="AR356" s="73"/>
      <c r="AS356" s="73"/>
      <c r="AT356" s="73"/>
      <c r="AU356" s="73"/>
      <c r="AV356" s="73"/>
      <c r="AW356" s="73"/>
      <c r="AX356" s="73"/>
      <c r="AY356" s="73"/>
      <c r="AZ356" s="73"/>
      <c r="BA356" s="73"/>
      <c r="BB356" s="73"/>
      <c r="BC356" s="73"/>
      <c r="BD356" s="73"/>
      <c r="BE356" s="73"/>
      <c r="BF356" s="73"/>
      <c r="BG356" s="73"/>
      <c r="BH356" s="73"/>
      <c r="BI356" s="73"/>
      <c r="BJ356" s="73"/>
      <c r="BK356" s="73"/>
      <c r="BL356" s="73"/>
      <c r="BM356" s="73"/>
      <c r="BN356" s="73"/>
    </row>
    <row r="357" spans="1:66" ht="13.2" x14ac:dyDescent="0.3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L357" s="73"/>
      <c r="M357" s="73"/>
      <c r="N357" s="73"/>
      <c r="O357" s="73"/>
      <c r="P357" s="73"/>
      <c r="Q357" s="73"/>
      <c r="R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  <c r="AJ357" s="73"/>
      <c r="AK357" s="73"/>
      <c r="AL357" s="73"/>
      <c r="AM357" s="73"/>
      <c r="AN357" s="73"/>
      <c r="AO357" s="73"/>
      <c r="AP357" s="73"/>
      <c r="AQ357" s="73"/>
      <c r="AR357" s="73"/>
      <c r="AS357" s="73"/>
      <c r="AT357" s="73"/>
      <c r="AU357" s="73"/>
      <c r="AV357" s="73"/>
      <c r="AW357" s="73"/>
      <c r="AX357" s="73"/>
      <c r="AY357" s="73"/>
      <c r="AZ357" s="73"/>
      <c r="BA357" s="73"/>
      <c r="BB357" s="73"/>
      <c r="BC357" s="73"/>
      <c r="BD357" s="73"/>
      <c r="BE357" s="73"/>
      <c r="BF357" s="73"/>
      <c r="BG357" s="73"/>
      <c r="BH357" s="73"/>
      <c r="BI357" s="73"/>
      <c r="BJ357" s="73"/>
      <c r="BK357" s="73"/>
      <c r="BL357" s="73"/>
      <c r="BM357" s="73"/>
      <c r="BN357" s="73"/>
    </row>
    <row r="358" spans="1:66" ht="13.2" x14ac:dyDescent="0.3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L358" s="73"/>
      <c r="M358" s="73"/>
      <c r="N358" s="73"/>
      <c r="O358" s="73"/>
      <c r="P358" s="73"/>
      <c r="Q358" s="73"/>
      <c r="R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  <c r="AJ358" s="73"/>
      <c r="AK358" s="73"/>
      <c r="AL358" s="73"/>
      <c r="AM358" s="73"/>
      <c r="AN358" s="73"/>
      <c r="AO358" s="73"/>
      <c r="AP358" s="73"/>
      <c r="AQ358" s="73"/>
      <c r="AR358" s="73"/>
      <c r="AS358" s="73"/>
      <c r="AT358" s="73"/>
      <c r="AU358" s="73"/>
      <c r="AV358" s="73"/>
      <c r="AW358" s="73"/>
      <c r="AX358" s="73"/>
      <c r="AY358" s="73"/>
      <c r="AZ358" s="73"/>
      <c r="BA358" s="73"/>
      <c r="BB358" s="73"/>
      <c r="BC358" s="73"/>
      <c r="BD358" s="73"/>
      <c r="BE358" s="73"/>
      <c r="BF358" s="73"/>
      <c r="BG358" s="73"/>
      <c r="BH358" s="73"/>
      <c r="BI358" s="73"/>
      <c r="BJ358" s="73"/>
      <c r="BK358" s="73"/>
      <c r="BL358" s="73"/>
      <c r="BM358" s="73"/>
      <c r="BN358" s="73"/>
    </row>
    <row r="359" spans="1:66" ht="13.2" x14ac:dyDescent="0.3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L359" s="73"/>
      <c r="M359" s="73"/>
      <c r="N359" s="73"/>
      <c r="O359" s="73"/>
      <c r="P359" s="73"/>
      <c r="Q359" s="73"/>
      <c r="R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  <c r="AJ359" s="73"/>
      <c r="AK359" s="73"/>
      <c r="AL359" s="73"/>
      <c r="AM359" s="73"/>
      <c r="AN359" s="73"/>
      <c r="AO359" s="73"/>
      <c r="AP359" s="73"/>
      <c r="AQ359" s="73"/>
      <c r="AR359" s="73"/>
      <c r="AS359" s="73"/>
      <c r="AT359" s="73"/>
      <c r="AU359" s="73"/>
      <c r="AV359" s="73"/>
      <c r="AW359" s="73"/>
      <c r="AX359" s="73"/>
      <c r="AY359" s="73"/>
      <c r="AZ359" s="73"/>
      <c r="BA359" s="73"/>
      <c r="BB359" s="73"/>
      <c r="BC359" s="73"/>
      <c r="BD359" s="73"/>
      <c r="BE359" s="73"/>
      <c r="BF359" s="73"/>
      <c r="BG359" s="73"/>
      <c r="BH359" s="73"/>
      <c r="BI359" s="73"/>
      <c r="BJ359" s="73"/>
      <c r="BK359" s="73"/>
      <c r="BL359" s="73"/>
      <c r="BM359" s="73"/>
      <c r="BN359" s="73"/>
    </row>
    <row r="360" spans="1:66" ht="13.2" x14ac:dyDescent="0.3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L360" s="73"/>
      <c r="M360" s="73"/>
      <c r="N360" s="73"/>
      <c r="O360" s="73"/>
      <c r="P360" s="73"/>
      <c r="Q360" s="73"/>
      <c r="R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  <c r="AJ360" s="73"/>
      <c r="AK360" s="73"/>
      <c r="AL360" s="73"/>
      <c r="AM360" s="73"/>
      <c r="AN360" s="73"/>
      <c r="AO360" s="73"/>
      <c r="AP360" s="73"/>
      <c r="AQ360" s="73"/>
      <c r="AR360" s="73"/>
      <c r="AS360" s="73"/>
      <c r="AT360" s="73"/>
      <c r="AU360" s="73"/>
      <c r="AV360" s="73"/>
      <c r="AW360" s="73"/>
      <c r="AX360" s="73"/>
      <c r="AY360" s="73"/>
      <c r="AZ360" s="73"/>
      <c r="BA360" s="73"/>
      <c r="BB360" s="73"/>
      <c r="BC360" s="73"/>
      <c r="BD360" s="73"/>
      <c r="BE360" s="73"/>
      <c r="BF360" s="73"/>
      <c r="BG360" s="73"/>
      <c r="BH360" s="73"/>
      <c r="BI360" s="73"/>
      <c r="BJ360" s="73"/>
      <c r="BK360" s="73"/>
      <c r="BL360" s="73"/>
      <c r="BM360" s="73"/>
      <c r="BN360" s="73"/>
    </row>
    <row r="361" spans="1:66" ht="13.2" x14ac:dyDescent="0.3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L361" s="73"/>
      <c r="M361" s="73"/>
      <c r="N361" s="73"/>
      <c r="O361" s="73"/>
      <c r="P361" s="73"/>
      <c r="Q361" s="73"/>
      <c r="R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  <c r="AJ361" s="73"/>
      <c r="AK361" s="73"/>
      <c r="AL361" s="73"/>
      <c r="AM361" s="73"/>
      <c r="AN361" s="73"/>
      <c r="AO361" s="73"/>
      <c r="AP361" s="73"/>
      <c r="AQ361" s="73"/>
      <c r="AR361" s="73"/>
      <c r="AS361" s="73"/>
      <c r="AT361" s="73"/>
      <c r="AU361" s="73"/>
      <c r="AV361" s="73"/>
      <c r="AW361" s="73"/>
      <c r="AX361" s="73"/>
      <c r="AY361" s="73"/>
      <c r="AZ361" s="73"/>
      <c r="BA361" s="73"/>
      <c r="BB361" s="73"/>
      <c r="BC361" s="73"/>
      <c r="BD361" s="73"/>
      <c r="BE361" s="73"/>
      <c r="BF361" s="73"/>
      <c r="BG361" s="73"/>
      <c r="BH361" s="73"/>
      <c r="BI361" s="73"/>
      <c r="BJ361" s="73"/>
      <c r="BK361" s="73"/>
      <c r="BL361" s="73"/>
      <c r="BM361" s="73"/>
      <c r="BN361" s="73"/>
    </row>
    <row r="362" spans="1:66" ht="13.2" x14ac:dyDescent="0.3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L362" s="73"/>
      <c r="M362" s="73"/>
      <c r="N362" s="73"/>
      <c r="O362" s="73"/>
      <c r="P362" s="73"/>
      <c r="Q362" s="73"/>
      <c r="R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  <c r="AJ362" s="73"/>
      <c r="AK362" s="73"/>
      <c r="AL362" s="73"/>
      <c r="AM362" s="73"/>
      <c r="AN362" s="73"/>
      <c r="AO362" s="73"/>
      <c r="AP362" s="73"/>
      <c r="AQ362" s="73"/>
      <c r="AR362" s="73"/>
      <c r="AS362" s="73"/>
      <c r="AT362" s="73"/>
      <c r="AU362" s="73"/>
      <c r="AV362" s="73"/>
      <c r="AW362" s="73"/>
      <c r="AX362" s="73"/>
      <c r="AY362" s="73"/>
      <c r="AZ362" s="73"/>
      <c r="BA362" s="73"/>
      <c r="BB362" s="73"/>
      <c r="BC362" s="73"/>
      <c r="BD362" s="73"/>
      <c r="BE362" s="73"/>
      <c r="BF362" s="73"/>
      <c r="BG362" s="73"/>
      <c r="BH362" s="73"/>
      <c r="BI362" s="73"/>
      <c r="BJ362" s="73"/>
      <c r="BK362" s="73"/>
      <c r="BL362" s="73"/>
      <c r="BM362" s="73"/>
      <c r="BN362" s="73"/>
    </row>
    <row r="363" spans="1:66" ht="13.2" x14ac:dyDescent="0.3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L363" s="73"/>
      <c r="M363" s="73"/>
      <c r="N363" s="73"/>
      <c r="O363" s="73"/>
      <c r="P363" s="73"/>
      <c r="Q363" s="73"/>
      <c r="R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  <c r="AJ363" s="73"/>
      <c r="AK363" s="73"/>
      <c r="AL363" s="73"/>
      <c r="AM363" s="73"/>
      <c r="AN363" s="73"/>
      <c r="AO363" s="73"/>
      <c r="AP363" s="73"/>
      <c r="AQ363" s="73"/>
      <c r="AR363" s="73"/>
      <c r="AS363" s="73"/>
      <c r="AT363" s="73"/>
      <c r="AU363" s="73"/>
      <c r="AV363" s="73"/>
      <c r="AW363" s="73"/>
      <c r="AX363" s="73"/>
      <c r="AY363" s="73"/>
      <c r="AZ363" s="73"/>
      <c r="BA363" s="73"/>
      <c r="BB363" s="73"/>
      <c r="BC363" s="73"/>
      <c r="BD363" s="73"/>
      <c r="BE363" s="73"/>
      <c r="BF363" s="73"/>
      <c r="BG363" s="73"/>
      <c r="BH363" s="73"/>
      <c r="BI363" s="73"/>
      <c r="BJ363" s="73"/>
      <c r="BK363" s="73"/>
      <c r="BL363" s="73"/>
      <c r="BM363" s="73"/>
      <c r="BN363" s="73"/>
    </row>
    <row r="364" spans="1:66" ht="13.2" x14ac:dyDescent="0.3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L364" s="73"/>
      <c r="M364" s="73"/>
      <c r="N364" s="73"/>
      <c r="O364" s="73"/>
      <c r="P364" s="73"/>
      <c r="Q364" s="73"/>
      <c r="R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  <c r="AJ364" s="73"/>
      <c r="AK364" s="73"/>
      <c r="AL364" s="73"/>
      <c r="AM364" s="73"/>
      <c r="AN364" s="73"/>
      <c r="AO364" s="73"/>
      <c r="AP364" s="73"/>
      <c r="AQ364" s="73"/>
      <c r="AR364" s="73"/>
      <c r="AS364" s="73"/>
      <c r="AT364" s="73"/>
      <c r="AU364" s="73"/>
      <c r="AV364" s="73"/>
      <c r="AW364" s="73"/>
      <c r="AX364" s="73"/>
      <c r="AY364" s="73"/>
      <c r="AZ364" s="73"/>
      <c r="BA364" s="73"/>
      <c r="BB364" s="73"/>
      <c r="BC364" s="73"/>
      <c r="BD364" s="73"/>
      <c r="BE364" s="73"/>
      <c r="BF364" s="73"/>
      <c r="BG364" s="73"/>
      <c r="BH364" s="73"/>
      <c r="BI364" s="73"/>
      <c r="BJ364" s="73"/>
      <c r="BK364" s="73"/>
      <c r="BL364" s="73"/>
      <c r="BM364" s="73"/>
      <c r="BN364" s="73"/>
    </row>
    <row r="365" spans="1:66" ht="13.2" x14ac:dyDescent="0.3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L365" s="73"/>
      <c r="M365" s="73"/>
      <c r="N365" s="73"/>
      <c r="O365" s="73"/>
      <c r="P365" s="73"/>
      <c r="Q365" s="73"/>
      <c r="R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  <c r="AJ365" s="73"/>
      <c r="AK365" s="73"/>
      <c r="AL365" s="73"/>
      <c r="AM365" s="73"/>
      <c r="AN365" s="73"/>
      <c r="AO365" s="73"/>
      <c r="AP365" s="73"/>
      <c r="AQ365" s="73"/>
      <c r="AR365" s="73"/>
      <c r="AS365" s="73"/>
      <c r="AT365" s="73"/>
      <c r="AU365" s="73"/>
      <c r="AV365" s="73"/>
      <c r="AW365" s="73"/>
      <c r="AX365" s="73"/>
      <c r="AY365" s="73"/>
      <c r="AZ365" s="73"/>
      <c r="BA365" s="73"/>
      <c r="BB365" s="73"/>
      <c r="BC365" s="73"/>
      <c r="BD365" s="73"/>
      <c r="BE365" s="73"/>
      <c r="BF365" s="73"/>
      <c r="BG365" s="73"/>
      <c r="BH365" s="73"/>
      <c r="BI365" s="73"/>
      <c r="BJ365" s="73"/>
      <c r="BK365" s="73"/>
      <c r="BL365" s="73"/>
      <c r="BM365" s="73"/>
      <c r="BN365" s="73"/>
    </row>
    <row r="366" spans="1:66" ht="13.2" x14ac:dyDescent="0.3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L366" s="73"/>
      <c r="M366" s="73"/>
      <c r="N366" s="73"/>
      <c r="O366" s="73"/>
      <c r="P366" s="73"/>
      <c r="Q366" s="73"/>
      <c r="R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  <c r="AJ366" s="73"/>
      <c r="AK366" s="73"/>
      <c r="AL366" s="73"/>
      <c r="AM366" s="73"/>
      <c r="AN366" s="73"/>
      <c r="AO366" s="73"/>
      <c r="AP366" s="73"/>
      <c r="AQ366" s="73"/>
      <c r="AR366" s="73"/>
      <c r="AS366" s="73"/>
      <c r="AT366" s="73"/>
      <c r="AU366" s="73"/>
      <c r="AV366" s="73"/>
      <c r="AW366" s="73"/>
      <c r="AX366" s="73"/>
      <c r="AY366" s="73"/>
      <c r="AZ366" s="73"/>
      <c r="BA366" s="73"/>
      <c r="BB366" s="73"/>
      <c r="BC366" s="73"/>
      <c r="BD366" s="73"/>
      <c r="BE366" s="73"/>
      <c r="BF366" s="73"/>
      <c r="BG366" s="73"/>
      <c r="BH366" s="73"/>
      <c r="BI366" s="73"/>
      <c r="BJ366" s="73"/>
      <c r="BK366" s="73"/>
      <c r="BL366" s="73"/>
      <c r="BM366" s="73"/>
      <c r="BN366" s="73"/>
    </row>
    <row r="367" spans="1:66" ht="13.2" x14ac:dyDescent="0.3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L367" s="73"/>
      <c r="M367" s="73"/>
      <c r="N367" s="73"/>
      <c r="O367" s="73"/>
      <c r="P367" s="73"/>
      <c r="Q367" s="73"/>
      <c r="R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  <c r="AJ367" s="73"/>
      <c r="AK367" s="73"/>
      <c r="AL367" s="73"/>
      <c r="AM367" s="73"/>
      <c r="AN367" s="73"/>
      <c r="AO367" s="73"/>
      <c r="AP367" s="73"/>
      <c r="AQ367" s="73"/>
      <c r="AR367" s="73"/>
      <c r="AS367" s="73"/>
      <c r="AT367" s="73"/>
      <c r="AU367" s="73"/>
      <c r="AV367" s="73"/>
      <c r="AW367" s="73"/>
      <c r="AX367" s="73"/>
      <c r="AY367" s="73"/>
      <c r="AZ367" s="73"/>
      <c r="BA367" s="73"/>
      <c r="BB367" s="73"/>
      <c r="BC367" s="73"/>
      <c r="BD367" s="73"/>
      <c r="BE367" s="73"/>
      <c r="BF367" s="73"/>
      <c r="BG367" s="73"/>
      <c r="BH367" s="73"/>
      <c r="BI367" s="73"/>
      <c r="BJ367" s="73"/>
      <c r="BK367" s="73"/>
      <c r="BL367" s="73"/>
      <c r="BM367" s="73"/>
      <c r="BN367" s="73"/>
    </row>
    <row r="368" spans="1:66" ht="13.2" x14ac:dyDescent="0.3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L368" s="73"/>
      <c r="M368" s="73"/>
      <c r="N368" s="73"/>
      <c r="O368" s="73"/>
      <c r="P368" s="73"/>
      <c r="Q368" s="73"/>
      <c r="R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  <c r="AJ368" s="73"/>
      <c r="AK368" s="73"/>
      <c r="AL368" s="73"/>
      <c r="AM368" s="73"/>
      <c r="AN368" s="73"/>
      <c r="AO368" s="73"/>
      <c r="AP368" s="73"/>
      <c r="AQ368" s="73"/>
      <c r="AR368" s="73"/>
      <c r="AS368" s="73"/>
      <c r="AT368" s="73"/>
      <c r="AU368" s="73"/>
      <c r="AV368" s="73"/>
      <c r="AW368" s="73"/>
      <c r="AX368" s="73"/>
      <c r="AY368" s="73"/>
      <c r="AZ368" s="73"/>
      <c r="BA368" s="73"/>
      <c r="BB368" s="73"/>
      <c r="BC368" s="73"/>
      <c r="BD368" s="73"/>
      <c r="BE368" s="73"/>
      <c r="BF368" s="73"/>
      <c r="BG368" s="73"/>
      <c r="BH368" s="73"/>
      <c r="BI368" s="73"/>
      <c r="BJ368" s="73"/>
      <c r="BK368" s="73"/>
      <c r="BL368" s="73"/>
      <c r="BM368" s="73"/>
      <c r="BN368" s="73"/>
    </row>
    <row r="369" spans="1:66" ht="13.2" x14ac:dyDescent="0.3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L369" s="73"/>
      <c r="M369" s="73"/>
      <c r="N369" s="73"/>
      <c r="O369" s="73"/>
      <c r="P369" s="73"/>
      <c r="Q369" s="73"/>
      <c r="R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  <c r="AJ369" s="73"/>
      <c r="AK369" s="73"/>
      <c r="AL369" s="73"/>
      <c r="AM369" s="73"/>
      <c r="AN369" s="73"/>
      <c r="AO369" s="73"/>
      <c r="AP369" s="73"/>
      <c r="AQ369" s="73"/>
      <c r="AR369" s="73"/>
      <c r="AS369" s="73"/>
      <c r="AT369" s="73"/>
      <c r="AU369" s="73"/>
      <c r="AV369" s="73"/>
      <c r="AW369" s="73"/>
      <c r="AX369" s="73"/>
      <c r="AY369" s="73"/>
      <c r="AZ369" s="73"/>
      <c r="BA369" s="73"/>
      <c r="BB369" s="73"/>
      <c r="BC369" s="73"/>
      <c r="BD369" s="73"/>
      <c r="BE369" s="73"/>
      <c r="BF369" s="73"/>
      <c r="BG369" s="73"/>
      <c r="BH369" s="73"/>
      <c r="BI369" s="73"/>
      <c r="BJ369" s="73"/>
      <c r="BK369" s="73"/>
      <c r="BL369" s="73"/>
      <c r="BM369" s="73"/>
      <c r="BN369" s="73"/>
    </row>
    <row r="370" spans="1:66" ht="13.2" x14ac:dyDescent="0.3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L370" s="73"/>
      <c r="M370" s="73"/>
      <c r="N370" s="73"/>
      <c r="O370" s="73"/>
      <c r="P370" s="73"/>
      <c r="Q370" s="73"/>
      <c r="R370" s="73"/>
      <c r="X370" s="73"/>
      <c r="Y370" s="73"/>
      <c r="Z370" s="73"/>
      <c r="AA370" s="73"/>
      <c r="AB370" s="73"/>
      <c r="AC370" s="73"/>
      <c r="AD370" s="73"/>
      <c r="AE370" s="73"/>
      <c r="AF370" s="73"/>
      <c r="AG370" s="73"/>
      <c r="AH370" s="73"/>
      <c r="AI370" s="73"/>
      <c r="AJ370" s="73"/>
      <c r="AK370" s="73"/>
      <c r="AL370" s="73"/>
      <c r="AM370" s="73"/>
      <c r="AN370" s="73"/>
      <c r="AO370" s="73"/>
      <c r="AP370" s="73"/>
      <c r="AQ370" s="73"/>
      <c r="AR370" s="73"/>
      <c r="AS370" s="73"/>
      <c r="AT370" s="73"/>
      <c r="AU370" s="73"/>
      <c r="AV370" s="73"/>
      <c r="AW370" s="73"/>
      <c r="AX370" s="73"/>
      <c r="AY370" s="73"/>
      <c r="AZ370" s="73"/>
      <c r="BA370" s="73"/>
      <c r="BB370" s="73"/>
      <c r="BC370" s="73"/>
      <c r="BD370" s="73"/>
      <c r="BE370" s="73"/>
      <c r="BF370" s="73"/>
      <c r="BG370" s="73"/>
      <c r="BH370" s="73"/>
      <c r="BI370" s="73"/>
      <c r="BJ370" s="73"/>
      <c r="BK370" s="73"/>
      <c r="BL370" s="73"/>
      <c r="BM370" s="73"/>
      <c r="BN370" s="73"/>
    </row>
    <row r="371" spans="1:66" ht="13.2" x14ac:dyDescent="0.3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L371" s="73"/>
      <c r="M371" s="73"/>
      <c r="N371" s="73"/>
      <c r="O371" s="73"/>
      <c r="P371" s="73"/>
      <c r="Q371" s="73"/>
      <c r="R371" s="73"/>
      <c r="X371" s="73"/>
      <c r="Y371" s="73"/>
      <c r="Z371" s="73"/>
      <c r="AA371" s="73"/>
      <c r="AB371" s="73"/>
      <c r="AC371" s="73"/>
      <c r="AD371" s="73"/>
      <c r="AE371" s="73"/>
      <c r="AF371" s="73"/>
      <c r="AG371" s="73"/>
      <c r="AH371" s="73"/>
      <c r="AI371" s="73"/>
      <c r="AJ371" s="73"/>
      <c r="AK371" s="73"/>
      <c r="AL371" s="73"/>
      <c r="AM371" s="73"/>
      <c r="AN371" s="73"/>
      <c r="AO371" s="73"/>
      <c r="AP371" s="73"/>
      <c r="AQ371" s="73"/>
      <c r="AR371" s="73"/>
      <c r="AS371" s="73"/>
      <c r="AT371" s="73"/>
      <c r="AU371" s="73"/>
      <c r="AV371" s="73"/>
      <c r="AW371" s="73"/>
      <c r="AX371" s="73"/>
      <c r="AY371" s="73"/>
      <c r="AZ371" s="73"/>
      <c r="BA371" s="73"/>
      <c r="BB371" s="73"/>
      <c r="BC371" s="73"/>
      <c r="BD371" s="73"/>
      <c r="BE371" s="73"/>
      <c r="BF371" s="73"/>
      <c r="BG371" s="73"/>
      <c r="BH371" s="73"/>
      <c r="BI371" s="73"/>
      <c r="BJ371" s="73"/>
      <c r="BK371" s="73"/>
      <c r="BL371" s="73"/>
      <c r="BM371" s="73"/>
      <c r="BN371" s="73"/>
    </row>
    <row r="372" spans="1:66" ht="13.2" x14ac:dyDescent="0.3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L372" s="73"/>
      <c r="M372" s="73"/>
      <c r="N372" s="73"/>
      <c r="O372" s="73"/>
      <c r="P372" s="73"/>
      <c r="Q372" s="73"/>
      <c r="R372" s="73"/>
      <c r="X372" s="73"/>
      <c r="Y372" s="73"/>
      <c r="Z372" s="73"/>
      <c r="AA372" s="73"/>
      <c r="AB372" s="73"/>
      <c r="AC372" s="73"/>
      <c r="AD372" s="73"/>
      <c r="AE372" s="73"/>
      <c r="AF372" s="73"/>
      <c r="AG372" s="73"/>
      <c r="AH372" s="73"/>
      <c r="AI372" s="73"/>
      <c r="AJ372" s="73"/>
      <c r="AK372" s="73"/>
      <c r="AL372" s="73"/>
      <c r="AM372" s="73"/>
      <c r="AN372" s="73"/>
      <c r="AO372" s="73"/>
      <c r="AP372" s="73"/>
      <c r="AQ372" s="73"/>
      <c r="AR372" s="73"/>
      <c r="AS372" s="73"/>
      <c r="AT372" s="73"/>
      <c r="AU372" s="73"/>
      <c r="AV372" s="73"/>
      <c r="AW372" s="73"/>
      <c r="AX372" s="73"/>
      <c r="AY372" s="73"/>
      <c r="AZ372" s="73"/>
      <c r="BA372" s="73"/>
      <c r="BB372" s="73"/>
      <c r="BC372" s="73"/>
      <c r="BD372" s="73"/>
      <c r="BE372" s="73"/>
      <c r="BF372" s="73"/>
      <c r="BG372" s="73"/>
      <c r="BH372" s="73"/>
      <c r="BI372" s="73"/>
      <c r="BJ372" s="73"/>
      <c r="BK372" s="73"/>
      <c r="BL372" s="73"/>
      <c r="BM372" s="73"/>
      <c r="BN372" s="73"/>
    </row>
    <row r="373" spans="1:66" ht="13.2" x14ac:dyDescent="0.3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L373" s="73"/>
      <c r="M373" s="73"/>
      <c r="N373" s="73"/>
      <c r="O373" s="73"/>
      <c r="P373" s="73"/>
      <c r="Q373" s="73"/>
      <c r="R373" s="73"/>
      <c r="X373" s="73"/>
      <c r="Y373" s="73"/>
      <c r="Z373" s="73"/>
      <c r="AA373" s="73"/>
      <c r="AB373" s="73"/>
      <c r="AC373" s="73"/>
      <c r="AD373" s="73"/>
      <c r="AE373" s="73"/>
      <c r="AF373" s="73"/>
      <c r="AG373" s="73"/>
      <c r="AH373" s="73"/>
      <c r="AI373" s="73"/>
      <c r="AJ373" s="73"/>
      <c r="AK373" s="73"/>
      <c r="AL373" s="73"/>
      <c r="AM373" s="73"/>
      <c r="AN373" s="73"/>
      <c r="AO373" s="73"/>
      <c r="AP373" s="73"/>
      <c r="AQ373" s="73"/>
      <c r="AR373" s="73"/>
      <c r="AS373" s="73"/>
      <c r="AT373" s="73"/>
      <c r="AU373" s="73"/>
      <c r="AV373" s="73"/>
      <c r="AW373" s="73"/>
      <c r="AX373" s="73"/>
      <c r="AY373" s="73"/>
      <c r="AZ373" s="73"/>
      <c r="BA373" s="73"/>
      <c r="BB373" s="73"/>
      <c r="BC373" s="73"/>
      <c r="BD373" s="73"/>
      <c r="BE373" s="73"/>
      <c r="BF373" s="73"/>
      <c r="BG373" s="73"/>
      <c r="BH373" s="73"/>
      <c r="BI373" s="73"/>
      <c r="BJ373" s="73"/>
      <c r="BK373" s="73"/>
      <c r="BL373" s="73"/>
      <c r="BM373" s="73"/>
      <c r="BN373" s="73"/>
    </row>
    <row r="374" spans="1:66" ht="13.2" x14ac:dyDescent="0.3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L374" s="73"/>
      <c r="M374" s="73"/>
      <c r="N374" s="73"/>
      <c r="O374" s="73"/>
      <c r="P374" s="73"/>
      <c r="Q374" s="73"/>
      <c r="R374" s="73"/>
      <c r="X374" s="73"/>
      <c r="Y374" s="73"/>
      <c r="Z374" s="73"/>
      <c r="AA374" s="73"/>
      <c r="AB374" s="73"/>
      <c r="AC374" s="73"/>
      <c r="AD374" s="73"/>
      <c r="AE374" s="73"/>
      <c r="AF374" s="73"/>
      <c r="AG374" s="73"/>
      <c r="AH374" s="73"/>
      <c r="AI374" s="73"/>
      <c r="AJ374" s="73"/>
      <c r="AK374" s="73"/>
      <c r="AL374" s="73"/>
      <c r="AM374" s="73"/>
      <c r="AN374" s="73"/>
      <c r="AO374" s="73"/>
      <c r="AP374" s="73"/>
      <c r="AQ374" s="73"/>
      <c r="AR374" s="73"/>
      <c r="AS374" s="73"/>
      <c r="AT374" s="73"/>
      <c r="AU374" s="73"/>
      <c r="AV374" s="73"/>
      <c r="AW374" s="73"/>
      <c r="AX374" s="73"/>
      <c r="AY374" s="73"/>
      <c r="AZ374" s="73"/>
      <c r="BA374" s="73"/>
      <c r="BB374" s="73"/>
      <c r="BC374" s="73"/>
      <c r="BD374" s="73"/>
      <c r="BE374" s="73"/>
      <c r="BF374" s="73"/>
      <c r="BG374" s="73"/>
      <c r="BH374" s="73"/>
      <c r="BI374" s="73"/>
      <c r="BJ374" s="73"/>
      <c r="BK374" s="73"/>
      <c r="BL374" s="73"/>
      <c r="BM374" s="73"/>
      <c r="BN374" s="73"/>
    </row>
    <row r="375" spans="1:66" ht="13.2" x14ac:dyDescent="0.3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L375" s="73"/>
      <c r="M375" s="73"/>
      <c r="N375" s="73"/>
      <c r="O375" s="73"/>
      <c r="P375" s="73"/>
      <c r="Q375" s="73"/>
      <c r="R375" s="73"/>
      <c r="X375" s="73"/>
      <c r="Y375" s="73"/>
      <c r="Z375" s="73"/>
      <c r="AA375" s="73"/>
      <c r="AB375" s="73"/>
      <c r="AC375" s="73"/>
      <c r="AD375" s="73"/>
      <c r="AE375" s="73"/>
      <c r="AF375" s="73"/>
      <c r="AG375" s="73"/>
      <c r="AH375" s="73"/>
      <c r="AI375" s="73"/>
      <c r="AJ375" s="73"/>
      <c r="AK375" s="73"/>
      <c r="AL375" s="73"/>
      <c r="AM375" s="73"/>
      <c r="AN375" s="73"/>
      <c r="AO375" s="73"/>
      <c r="AP375" s="73"/>
      <c r="AQ375" s="73"/>
      <c r="AR375" s="73"/>
      <c r="AS375" s="73"/>
      <c r="AT375" s="73"/>
      <c r="AU375" s="73"/>
      <c r="AV375" s="73"/>
      <c r="AW375" s="73"/>
      <c r="AX375" s="73"/>
      <c r="AY375" s="73"/>
      <c r="AZ375" s="73"/>
      <c r="BA375" s="73"/>
      <c r="BB375" s="73"/>
      <c r="BC375" s="73"/>
      <c r="BD375" s="73"/>
      <c r="BE375" s="73"/>
      <c r="BF375" s="73"/>
      <c r="BG375" s="73"/>
      <c r="BH375" s="73"/>
      <c r="BI375" s="73"/>
      <c r="BJ375" s="73"/>
      <c r="BK375" s="73"/>
      <c r="BL375" s="73"/>
      <c r="BM375" s="73"/>
      <c r="BN375" s="73"/>
    </row>
    <row r="376" spans="1:66" ht="13.2" x14ac:dyDescent="0.3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L376" s="73"/>
      <c r="M376" s="73"/>
      <c r="N376" s="73"/>
      <c r="O376" s="73"/>
      <c r="P376" s="73"/>
      <c r="Q376" s="73"/>
      <c r="R376" s="73"/>
      <c r="X376" s="73"/>
      <c r="Y376" s="73"/>
      <c r="Z376" s="73"/>
      <c r="AA376" s="73"/>
      <c r="AB376" s="73"/>
      <c r="AC376" s="73"/>
      <c r="AD376" s="73"/>
      <c r="AE376" s="73"/>
      <c r="AF376" s="73"/>
      <c r="AG376" s="73"/>
      <c r="AH376" s="73"/>
      <c r="AI376" s="73"/>
      <c r="AJ376" s="73"/>
      <c r="AK376" s="73"/>
      <c r="AL376" s="73"/>
      <c r="AM376" s="73"/>
      <c r="AN376" s="73"/>
      <c r="AO376" s="73"/>
      <c r="AP376" s="73"/>
      <c r="AQ376" s="73"/>
      <c r="AR376" s="73"/>
      <c r="AS376" s="73"/>
      <c r="AT376" s="73"/>
      <c r="AU376" s="73"/>
      <c r="AV376" s="73"/>
      <c r="AW376" s="73"/>
      <c r="AX376" s="73"/>
      <c r="AY376" s="73"/>
      <c r="AZ376" s="73"/>
      <c r="BA376" s="73"/>
      <c r="BB376" s="73"/>
      <c r="BC376" s="73"/>
      <c r="BD376" s="73"/>
      <c r="BE376" s="73"/>
      <c r="BF376" s="73"/>
      <c r="BG376" s="73"/>
      <c r="BH376" s="73"/>
      <c r="BI376" s="73"/>
      <c r="BJ376" s="73"/>
      <c r="BK376" s="73"/>
      <c r="BL376" s="73"/>
      <c r="BM376" s="73"/>
      <c r="BN376" s="73"/>
    </row>
    <row r="377" spans="1:66" ht="13.2" x14ac:dyDescent="0.3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L377" s="73"/>
      <c r="M377" s="73"/>
      <c r="N377" s="73"/>
      <c r="O377" s="73"/>
      <c r="P377" s="73"/>
      <c r="Q377" s="73"/>
      <c r="R377" s="73"/>
      <c r="X377" s="73"/>
      <c r="Y377" s="73"/>
      <c r="Z377" s="73"/>
      <c r="AA377" s="73"/>
      <c r="AB377" s="73"/>
      <c r="AC377" s="73"/>
      <c r="AD377" s="73"/>
      <c r="AE377" s="73"/>
      <c r="AF377" s="73"/>
      <c r="AG377" s="73"/>
      <c r="AH377" s="73"/>
      <c r="AI377" s="73"/>
      <c r="AJ377" s="73"/>
      <c r="AK377" s="73"/>
      <c r="AL377" s="73"/>
      <c r="AM377" s="73"/>
      <c r="AN377" s="73"/>
      <c r="AO377" s="73"/>
      <c r="AP377" s="73"/>
      <c r="AQ377" s="73"/>
      <c r="AR377" s="73"/>
      <c r="AS377" s="73"/>
      <c r="AT377" s="73"/>
      <c r="AU377" s="73"/>
      <c r="AV377" s="73"/>
      <c r="AW377" s="73"/>
      <c r="AX377" s="73"/>
      <c r="AY377" s="73"/>
      <c r="AZ377" s="73"/>
      <c r="BA377" s="73"/>
      <c r="BB377" s="73"/>
      <c r="BC377" s="73"/>
      <c r="BD377" s="73"/>
      <c r="BE377" s="73"/>
      <c r="BF377" s="73"/>
      <c r="BG377" s="73"/>
      <c r="BH377" s="73"/>
      <c r="BI377" s="73"/>
      <c r="BJ377" s="73"/>
      <c r="BK377" s="73"/>
      <c r="BL377" s="73"/>
      <c r="BM377" s="73"/>
      <c r="BN377" s="73"/>
    </row>
    <row r="378" spans="1:66" ht="13.2" x14ac:dyDescent="0.3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L378" s="73"/>
      <c r="M378" s="73"/>
      <c r="N378" s="73"/>
      <c r="O378" s="73"/>
      <c r="P378" s="73"/>
      <c r="Q378" s="73"/>
      <c r="R378" s="73"/>
      <c r="X378" s="73"/>
      <c r="Y378" s="73"/>
      <c r="Z378" s="73"/>
      <c r="AA378" s="73"/>
      <c r="AB378" s="73"/>
      <c r="AC378" s="73"/>
      <c r="AD378" s="73"/>
      <c r="AE378" s="73"/>
      <c r="AF378" s="73"/>
      <c r="AG378" s="73"/>
      <c r="AH378" s="73"/>
      <c r="AI378" s="73"/>
      <c r="AJ378" s="73"/>
      <c r="AK378" s="73"/>
      <c r="AL378" s="73"/>
      <c r="AM378" s="73"/>
      <c r="AN378" s="73"/>
      <c r="AO378" s="73"/>
      <c r="AP378" s="73"/>
      <c r="AQ378" s="73"/>
      <c r="AR378" s="73"/>
      <c r="AS378" s="73"/>
      <c r="AT378" s="73"/>
      <c r="AU378" s="73"/>
      <c r="AV378" s="73"/>
      <c r="AW378" s="73"/>
      <c r="AX378" s="73"/>
      <c r="AY378" s="73"/>
      <c r="AZ378" s="73"/>
      <c r="BA378" s="73"/>
      <c r="BB378" s="73"/>
      <c r="BC378" s="73"/>
      <c r="BD378" s="73"/>
      <c r="BE378" s="73"/>
      <c r="BF378" s="73"/>
      <c r="BG378" s="73"/>
      <c r="BH378" s="73"/>
      <c r="BI378" s="73"/>
      <c r="BJ378" s="73"/>
      <c r="BK378" s="73"/>
      <c r="BL378" s="73"/>
      <c r="BM378" s="73"/>
      <c r="BN378" s="73"/>
    </row>
    <row r="379" spans="1:66" ht="13.2" x14ac:dyDescent="0.3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L379" s="73"/>
      <c r="M379" s="73"/>
      <c r="N379" s="73"/>
      <c r="O379" s="73"/>
      <c r="P379" s="73"/>
      <c r="Q379" s="73"/>
      <c r="R379" s="73"/>
      <c r="X379" s="73"/>
      <c r="Y379" s="73"/>
      <c r="Z379" s="73"/>
      <c r="AA379" s="73"/>
      <c r="AB379" s="73"/>
      <c r="AC379" s="73"/>
      <c r="AD379" s="73"/>
      <c r="AE379" s="73"/>
      <c r="AF379" s="73"/>
      <c r="AG379" s="73"/>
      <c r="AH379" s="73"/>
      <c r="AI379" s="73"/>
      <c r="AJ379" s="73"/>
      <c r="AK379" s="73"/>
      <c r="AL379" s="73"/>
      <c r="AM379" s="73"/>
      <c r="AN379" s="73"/>
      <c r="AO379" s="73"/>
      <c r="AP379" s="73"/>
      <c r="AQ379" s="73"/>
      <c r="AR379" s="73"/>
      <c r="AS379" s="73"/>
      <c r="AT379" s="73"/>
      <c r="AU379" s="73"/>
      <c r="AV379" s="73"/>
      <c r="AW379" s="73"/>
      <c r="AX379" s="73"/>
      <c r="AY379" s="73"/>
      <c r="AZ379" s="73"/>
      <c r="BA379" s="73"/>
      <c r="BB379" s="73"/>
      <c r="BC379" s="73"/>
      <c r="BD379" s="73"/>
      <c r="BE379" s="73"/>
      <c r="BF379" s="73"/>
      <c r="BG379" s="73"/>
      <c r="BH379" s="73"/>
      <c r="BI379" s="73"/>
      <c r="BJ379" s="73"/>
      <c r="BK379" s="73"/>
      <c r="BL379" s="73"/>
      <c r="BM379" s="73"/>
      <c r="BN379" s="73"/>
    </row>
    <row r="380" spans="1:66" ht="13.2" x14ac:dyDescent="0.3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L380" s="73"/>
      <c r="M380" s="73"/>
      <c r="N380" s="73"/>
      <c r="O380" s="73"/>
      <c r="P380" s="73"/>
      <c r="Q380" s="73"/>
      <c r="R380" s="73"/>
      <c r="X380" s="73"/>
      <c r="Y380" s="73"/>
      <c r="Z380" s="73"/>
      <c r="AA380" s="73"/>
      <c r="AB380" s="73"/>
      <c r="AC380" s="73"/>
      <c r="AD380" s="73"/>
      <c r="AE380" s="73"/>
      <c r="AF380" s="73"/>
      <c r="AG380" s="73"/>
      <c r="AH380" s="73"/>
      <c r="AI380" s="73"/>
      <c r="AJ380" s="73"/>
      <c r="AK380" s="73"/>
      <c r="AL380" s="73"/>
      <c r="AM380" s="73"/>
      <c r="AN380" s="73"/>
      <c r="AO380" s="73"/>
      <c r="AP380" s="73"/>
      <c r="AQ380" s="73"/>
      <c r="AR380" s="73"/>
      <c r="AS380" s="73"/>
      <c r="AT380" s="73"/>
      <c r="AU380" s="73"/>
      <c r="AV380" s="73"/>
      <c r="AW380" s="73"/>
      <c r="AX380" s="73"/>
      <c r="AY380" s="73"/>
      <c r="AZ380" s="73"/>
      <c r="BA380" s="73"/>
      <c r="BB380" s="73"/>
      <c r="BC380" s="73"/>
      <c r="BD380" s="73"/>
      <c r="BE380" s="73"/>
      <c r="BF380" s="73"/>
      <c r="BG380" s="73"/>
      <c r="BH380" s="73"/>
      <c r="BI380" s="73"/>
      <c r="BJ380" s="73"/>
      <c r="BK380" s="73"/>
      <c r="BL380" s="73"/>
      <c r="BM380" s="73"/>
      <c r="BN380" s="73"/>
    </row>
    <row r="381" spans="1:66" ht="13.2" x14ac:dyDescent="0.3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L381" s="73"/>
      <c r="M381" s="73"/>
      <c r="N381" s="73"/>
      <c r="O381" s="73"/>
      <c r="P381" s="73"/>
      <c r="Q381" s="73"/>
      <c r="R381" s="73"/>
      <c r="X381" s="73"/>
      <c r="Y381" s="73"/>
      <c r="Z381" s="73"/>
      <c r="AA381" s="73"/>
      <c r="AB381" s="73"/>
      <c r="AC381" s="73"/>
      <c r="AD381" s="73"/>
      <c r="AE381" s="73"/>
      <c r="AF381" s="73"/>
      <c r="AG381" s="73"/>
      <c r="AH381" s="73"/>
      <c r="AI381" s="73"/>
      <c r="AJ381" s="73"/>
      <c r="AK381" s="73"/>
      <c r="AL381" s="73"/>
      <c r="AM381" s="73"/>
      <c r="AN381" s="73"/>
      <c r="AO381" s="73"/>
      <c r="AP381" s="73"/>
      <c r="AQ381" s="73"/>
      <c r="AR381" s="73"/>
      <c r="AS381" s="73"/>
      <c r="AT381" s="73"/>
      <c r="AU381" s="73"/>
      <c r="AV381" s="73"/>
      <c r="AW381" s="73"/>
      <c r="AX381" s="73"/>
      <c r="AY381" s="73"/>
      <c r="AZ381" s="73"/>
      <c r="BA381" s="73"/>
      <c r="BB381" s="73"/>
      <c r="BC381" s="73"/>
      <c r="BD381" s="73"/>
      <c r="BE381" s="73"/>
      <c r="BF381" s="73"/>
      <c r="BG381" s="73"/>
      <c r="BH381" s="73"/>
      <c r="BI381" s="73"/>
      <c r="BJ381" s="73"/>
      <c r="BK381" s="73"/>
      <c r="BL381" s="73"/>
      <c r="BM381" s="73"/>
      <c r="BN381" s="73"/>
    </row>
    <row r="382" spans="1:66" ht="13.2" x14ac:dyDescent="0.3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L382" s="73"/>
      <c r="M382" s="73"/>
      <c r="N382" s="73"/>
      <c r="O382" s="73"/>
      <c r="P382" s="73"/>
      <c r="Q382" s="73"/>
      <c r="R382" s="73"/>
      <c r="X382" s="73"/>
      <c r="Y382" s="73"/>
      <c r="Z382" s="73"/>
      <c r="AA382" s="73"/>
      <c r="AB382" s="73"/>
      <c r="AC382" s="73"/>
      <c r="AD382" s="73"/>
      <c r="AE382" s="73"/>
      <c r="AF382" s="73"/>
      <c r="AG382" s="73"/>
      <c r="AH382" s="73"/>
      <c r="AI382" s="73"/>
      <c r="AJ382" s="73"/>
      <c r="AK382" s="73"/>
      <c r="AL382" s="73"/>
      <c r="AM382" s="73"/>
      <c r="AN382" s="73"/>
      <c r="AO382" s="73"/>
      <c r="AP382" s="73"/>
      <c r="AQ382" s="73"/>
      <c r="AR382" s="73"/>
      <c r="AS382" s="73"/>
      <c r="AT382" s="73"/>
      <c r="AU382" s="73"/>
      <c r="AV382" s="73"/>
      <c r="AW382" s="73"/>
      <c r="AX382" s="73"/>
      <c r="AY382" s="73"/>
      <c r="AZ382" s="73"/>
      <c r="BA382" s="73"/>
      <c r="BB382" s="73"/>
      <c r="BC382" s="73"/>
      <c r="BD382" s="73"/>
      <c r="BE382" s="73"/>
      <c r="BF382" s="73"/>
      <c r="BG382" s="73"/>
      <c r="BH382" s="73"/>
      <c r="BI382" s="73"/>
      <c r="BJ382" s="73"/>
      <c r="BK382" s="73"/>
      <c r="BL382" s="73"/>
      <c r="BM382" s="73"/>
      <c r="BN382" s="73"/>
    </row>
    <row r="383" spans="1:66" ht="13.2" x14ac:dyDescent="0.3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L383" s="73"/>
      <c r="M383" s="73"/>
      <c r="N383" s="73"/>
      <c r="O383" s="73"/>
      <c r="P383" s="73"/>
      <c r="Q383" s="73"/>
      <c r="R383" s="73"/>
      <c r="X383" s="73"/>
      <c r="Y383" s="73"/>
      <c r="Z383" s="73"/>
      <c r="AA383" s="73"/>
      <c r="AB383" s="73"/>
      <c r="AC383" s="73"/>
      <c r="AD383" s="73"/>
      <c r="AE383" s="73"/>
      <c r="AF383" s="73"/>
      <c r="AG383" s="73"/>
      <c r="AH383" s="73"/>
      <c r="AI383" s="73"/>
      <c r="AJ383" s="73"/>
      <c r="AK383" s="73"/>
      <c r="AL383" s="73"/>
      <c r="AM383" s="73"/>
      <c r="AN383" s="73"/>
      <c r="AO383" s="73"/>
      <c r="AP383" s="73"/>
      <c r="AQ383" s="73"/>
      <c r="AR383" s="73"/>
      <c r="AS383" s="73"/>
      <c r="AT383" s="73"/>
      <c r="AU383" s="73"/>
      <c r="AV383" s="73"/>
      <c r="AW383" s="73"/>
      <c r="AX383" s="73"/>
      <c r="AY383" s="73"/>
      <c r="AZ383" s="73"/>
      <c r="BA383" s="73"/>
      <c r="BB383" s="73"/>
      <c r="BC383" s="73"/>
      <c r="BD383" s="73"/>
      <c r="BE383" s="73"/>
      <c r="BF383" s="73"/>
      <c r="BG383" s="73"/>
      <c r="BH383" s="73"/>
      <c r="BI383" s="73"/>
      <c r="BJ383" s="73"/>
      <c r="BK383" s="73"/>
      <c r="BL383" s="73"/>
      <c r="BM383" s="73"/>
      <c r="BN383" s="73"/>
    </row>
    <row r="384" spans="1:66" ht="13.2" x14ac:dyDescent="0.3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L384" s="73"/>
      <c r="M384" s="73"/>
      <c r="N384" s="73"/>
      <c r="O384" s="73"/>
      <c r="P384" s="73"/>
      <c r="Q384" s="73"/>
      <c r="R384" s="73"/>
      <c r="X384" s="73"/>
      <c r="Y384" s="73"/>
      <c r="Z384" s="73"/>
      <c r="AA384" s="73"/>
      <c r="AB384" s="73"/>
      <c r="AC384" s="73"/>
      <c r="AD384" s="73"/>
      <c r="AE384" s="73"/>
      <c r="AF384" s="73"/>
      <c r="AG384" s="73"/>
      <c r="AH384" s="73"/>
      <c r="AI384" s="73"/>
      <c r="AJ384" s="73"/>
      <c r="AK384" s="73"/>
      <c r="AL384" s="73"/>
      <c r="AM384" s="73"/>
      <c r="AN384" s="73"/>
      <c r="AO384" s="73"/>
      <c r="AP384" s="73"/>
      <c r="AQ384" s="73"/>
      <c r="AR384" s="73"/>
      <c r="AS384" s="73"/>
      <c r="AT384" s="73"/>
      <c r="AU384" s="73"/>
      <c r="AV384" s="73"/>
      <c r="AW384" s="73"/>
      <c r="AX384" s="73"/>
      <c r="AY384" s="73"/>
      <c r="AZ384" s="73"/>
      <c r="BA384" s="73"/>
      <c r="BB384" s="73"/>
      <c r="BC384" s="73"/>
      <c r="BD384" s="73"/>
      <c r="BE384" s="73"/>
      <c r="BF384" s="73"/>
      <c r="BG384" s="73"/>
      <c r="BH384" s="73"/>
      <c r="BI384" s="73"/>
      <c r="BJ384" s="73"/>
      <c r="BK384" s="73"/>
      <c r="BL384" s="73"/>
      <c r="BM384" s="73"/>
      <c r="BN384" s="73"/>
    </row>
    <row r="385" spans="1:66" ht="13.2" x14ac:dyDescent="0.3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L385" s="73"/>
      <c r="M385" s="73"/>
      <c r="N385" s="73"/>
      <c r="O385" s="73"/>
      <c r="P385" s="73"/>
      <c r="Q385" s="73"/>
      <c r="R385" s="73"/>
      <c r="X385" s="73"/>
      <c r="Y385" s="73"/>
      <c r="Z385" s="73"/>
      <c r="AA385" s="73"/>
      <c r="AB385" s="73"/>
      <c r="AC385" s="73"/>
      <c r="AD385" s="73"/>
      <c r="AE385" s="73"/>
      <c r="AF385" s="73"/>
      <c r="AG385" s="73"/>
      <c r="AH385" s="73"/>
      <c r="AI385" s="73"/>
      <c r="AJ385" s="73"/>
      <c r="AK385" s="73"/>
      <c r="AL385" s="73"/>
      <c r="AM385" s="73"/>
      <c r="AN385" s="73"/>
      <c r="AO385" s="73"/>
      <c r="AP385" s="73"/>
      <c r="AQ385" s="73"/>
      <c r="AR385" s="73"/>
      <c r="AS385" s="73"/>
      <c r="AT385" s="73"/>
      <c r="AU385" s="73"/>
      <c r="AV385" s="73"/>
      <c r="AW385" s="73"/>
      <c r="AX385" s="73"/>
      <c r="AY385" s="73"/>
      <c r="AZ385" s="73"/>
      <c r="BA385" s="73"/>
      <c r="BB385" s="73"/>
      <c r="BC385" s="73"/>
      <c r="BD385" s="73"/>
      <c r="BE385" s="73"/>
      <c r="BF385" s="73"/>
      <c r="BG385" s="73"/>
      <c r="BH385" s="73"/>
      <c r="BI385" s="73"/>
      <c r="BJ385" s="73"/>
      <c r="BK385" s="73"/>
      <c r="BL385" s="73"/>
      <c r="BM385" s="73"/>
      <c r="BN385" s="73"/>
    </row>
    <row r="386" spans="1:66" ht="13.2" x14ac:dyDescent="0.3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L386" s="73"/>
      <c r="M386" s="73"/>
      <c r="N386" s="73"/>
      <c r="O386" s="73"/>
      <c r="P386" s="73"/>
      <c r="Q386" s="73"/>
      <c r="R386" s="73"/>
      <c r="X386" s="73"/>
      <c r="Y386" s="73"/>
      <c r="Z386" s="73"/>
      <c r="AA386" s="73"/>
      <c r="AB386" s="73"/>
      <c r="AC386" s="73"/>
      <c r="AD386" s="73"/>
      <c r="AE386" s="73"/>
      <c r="AF386" s="73"/>
      <c r="AG386" s="73"/>
      <c r="AH386" s="73"/>
      <c r="AI386" s="73"/>
      <c r="AJ386" s="73"/>
      <c r="AK386" s="73"/>
      <c r="AL386" s="73"/>
      <c r="AM386" s="73"/>
      <c r="AN386" s="73"/>
      <c r="AO386" s="73"/>
      <c r="AP386" s="73"/>
      <c r="AQ386" s="73"/>
      <c r="AR386" s="73"/>
      <c r="AS386" s="73"/>
      <c r="AT386" s="73"/>
      <c r="AU386" s="73"/>
      <c r="AV386" s="73"/>
      <c r="AW386" s="73"/>
      <c r="AX386" s="73"/>
      <c r="AY386" s="73"/>
      <c r="AZ386" s="73"/>
      <c r="BA386" s="73"/>
      <c r="BB386" s="73"/>
      <c r="BC386" s="73"/>
      <c r="BD386" s="73"/>
      <c r="BE386" s="73"/>
      <c r="BF386" s="73"/>
      <c r="BG386" s="73"/>
      <c r="BH386" s="73"/>
      <c r="BI386" s="73"/>
      <c r="BJ386" s="73"/>
      <c r="BK386" s="73"/>
      <c r="BL386" s="73"/>
      <c r="BM386" s="73"/>
      <c r="BN386" s="73"/>
    </row>
    <row r="387" spans="1:66" ht="13.2" x14ac:dyDescent="0.3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L387" s="73"/>
      <c r="M387" s="73"/>
      <c r="N387" s="73"/>
      <c r="O387" s="73"/>
      <c r="P387" s="73"/>
      <c r="Q387" s="73"/>
      <c r="R387" s="73"/>
      <c r="X387" s="73"/>
      <c r="Y387" s="73"/>
      <c r="Z387" s="73"/>
      <c r="AA387" s="73"/>
      <c r="AB387" s="73"/>
      <c r="AC387" s="73"/>
      <c r="AD387" s="73"/>
      <c r="AE387" s="73"/>
      <c r="AF387" s="73"/>
      <c r="AG387" s="73"/>
      <c r="AH387" s="73"/>
      <c r="AI387" s="73"/>
      <c r="AJ387" s="73"/>
      <c r="AK387" s="73"/>
      <c r="AL387" s="73"/>
      <c r="AM387" s="73"/>
      <c r="AN387" s="73"/>
      <c r="AO387" s="73"/>
      <c r="AP387" s="73"/>
      <c r="AQ387" s="73"/>
      <c r="AR387" s="73"/>
      <c r="AS387" s="73"/>
      <c r="AT387" s="73"/>
      <c r="AU387" s="73"/>
      <c r="AV387" s="73"/>
      <c r="AW387" s="73"/>
      <c r="AX387" s="73"/>
      <c r="AY387" s="73"/>
      <c r="AZ387" s="73"/>
      <c r="BA387" s="73"/>
      <c r="BB387" s="73"/>
      <c r="BC387" s="73"/>
      <c r="BD387" s="73"/>
      <c r="BE387" s="73"/>
      <c r="BF387" s="73"/>
      <c r="BG387" s="73"/>
      <c r="BH387" s="73"/>
      <c r="BI387" s="73"/>
      <c r="BJ387" s="73"/>
      <c r="BK387" s="73"/>
      <c r="BL387" s="73"/>
      <c r="BM387" s="73"/>
      <c r="BN387" s="73"/>
    </row>
    <row r="388" spans="1:66" ht="13.2" x14ac:dyDescent="0.3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L388" s="73"/>
      <c r="M388" s="73"/>
      <c r="N388" s="73"/>
      <c r="O388" s="73"/>
      <c r="P388" s="73"/>
      <c r="Q388" s="73"/>
      <c r="R388" s="73"/>
      <c r="X388" s="73"/>
      <c r="Y388" s="73"/>
      <c r="Z388" s="73"/>
      <c r="AA388" s="73"/>
      <c r="AB388" s="73"/>
      <c r="AC388" s="73"/>
      <c r="AD388" s="73"/>
      <c r="AE388" s="73"/>
      <c r="AF388" s="73"/>
      <c r="AG388" s="73"/>
      <c r="AH388" s="73"/>
      <c r="AI388" s="73"/>
      <c r="AJ388" s="73"/>
      <c r="AK388" s="73"/>
      <c r="AL388" s="73"/>
      <c r="AM388" s="73"/>
      <c r="AN388" s="73"/>
      <c r="AO388" s="73"/>
      <c r="AP388" s="73"/>
      <c r="AQ388" s="73"/>
      <c r="AR388" s="73"/>
      <c r="AS388" s="73"/>
      <c r="AT388" s="73"/>
      <c r="AU388" s="73"/>
      <c r="AV388" s="73"/>
      <c r="AW388" s="73"/>
      <c r="AX388" s="73"/>
      <c r="AY388" s="73"/>
      <c r="AZ388" s="73"/>
      <c r="BA388" s="73"/>
      <c r="BB388" s="73"/>
      <c r="BC388" s="73"/>
      <c r="BD388" s="73"/>
      <c r="BE388" s="73"/>
      <c r="BF388" s="73"/>
      <c r="BG388" s="73"/>
      <c r="BH388" s="73"/>
      <c r="BI388" s="73"/>
      <c r="BJ388" s="73"/>
      <c r="BK388" s="73"/>
      <c r="BL388" s="73"/>
      <c r="BM388" s="73"/>
      <c r="BN388" s="73"/>
    </row>
    <row r="389" spans="1:66" ht="13.2" x14ac:dyDescent="0.3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L389" s="73"/>
      <c r="M389" s="73"/>
      <c r="N389" s="73"/>
      <c r="O389" s="73"/>
      <c r="P389" s="73"/>
      <c r="Q389" s="73"/>
      <c r="R389" s="73"/>
      <c r="X389" s="73"/>
      <c r="Y389" s="73"/>
      <c r="Z389" s="73"/>
      <c r="AA389" s="73"/>
      <c r="AB389" s="73"/>
      <c r="AC389" s="73"/>
      <c r="AD389" s="73"/>
      <c r="AE389" s="73"/>
      <c r="AF389" s="73"/>
      <c r="AG389" s="73"/>
      <c r="AH389" s="73"/>
      <c r="AI389" s="73"/>
      <c r="AJ389" s="73"/>
      <c r="AK389" s="73"/>
      <c r="AL389" s="73"/>
      <c r="AM389" s="73"/>
      <c r="AN389" s="73"/>
      <c r="AO389" s="73"/>
      <c r="AP389" s="73"/>
      <c r="AQ389" s="73"/>
      <c r="AR389" s="73"/>
      <c r="AS389" s="73"/>
      <c r="AT389" s="73"/>
      <c r="AU389" s="73"/>
      <c r="AV389" s="73"/>
      <c r="AW389" s="73"/>
      <c r="AX389" s="73"/>
      <c r="AY389" s="73"/>
      <c r="AZ389" s="73"/>
      <c r="BA389" s="73"/>
      <c r="BB389" s="73"/>
      <c r="BC389" s="73"/>
      <c r="BD389" s="73"/>
      <c r="BE389" s="73"/>
      <c r="BF389" s="73"/>
      <c r="BG389" s="73"/>
      <c r="BH389" s="73"/>
      <c r="BI389" s="73"/>
      <c r="BJ389" s="73"/>
      <c r="BK389" s="73"/>
      <c r="BL389" s="73"/>
      <c r="BM389" s="73"/>
      <c r="BN389" s="73"/>
    </row>
    <row r="390" spans="1:66" ht="13.2" x14ac:dyDescent="0.3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L390" s="73"/>
      <c r="M390" s="73"/>
      <c r="N390" s="73"/>
      <c r="O390" s="73"/>
      <c r="P390" s="73"/>
      <c r="Q390" s="73"/>
      <c r="R390" s="73"/>
      <c r="X390" s="73"/>
      <c r="Y390" s="73"/>
      <c r="Z390" s="73"/>
      <c r="AA390" s="73"/>
      <c r="AB390" s="73"/>
      <c r="AC390" s="73"/>
      <c r="AD390" s="73"/>
      <c r="AE390" s="73"/>
      <c r="AF390" s="73"/>
      <c r="AG390" s="73"/>
      <c r="AH390" s="73"/>
      <c r="AI390" s="73"/>
      <c r="AJ390" s="73"/>
      <c r="AK390" s="73"/>
      <c r="AL390" s="73"/>
      <c r="AM390" s="73"/>
      <c r="AN390" s="73"/>
      <c r="AO390" s="73"/>
      <c r="AP390" s="73"/>
      <c r="AQ390" s="73"/>
      <c r="AR390" s="73"/>
      <c r="AS390" s="73"/>
      <c r="AT390" s="73"/>
      <c r="AU390" s="73"/>
      <c r="AV390" s="73"/>
      <c r="AW390" s="73"/>
      <c r="AX390" s="73"/>
      <c r="AY390" s="73"/>
      <c r="AZ390" s="73"/>
      <c r="BA390" s="73"/>
      <c r="BB390" s="73"/>
      <c r="BC390" s="73"/>
      <c r="BD390" s="73"/>
      <c r="BE390" s="73"/>
      <c r="BF390" s="73"/>
      <c r="BG390" s="73"/>
      <c r="BH390" s="73"/>
      <c r="BI390" s="73"/>
      <c r="BJ390" s="73"/>
      <c r="BK390" s="73"/>
      <c r="BL390" s="73"/>
      <c r="BM390" s="73"/>
      <c r="BN390" s="73"/>
    </row>
    <row r="391" spans="1:66" ht="13.2" x14ac:dyDescent="0.3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L391" s="73"/>
      <c r="M391" s="73"/>
      <c r="N391" s="73"/>
      <c r="O391" s="73"/>
      <c r="P391" s="73"/>
      <c r="Q391" s="73"/>
      <c r="R391" s="73"/>
      <c r="X391" s="73"/>
      <c r="Y391" s="73"/>
      <c r="Z391" s="73"/>
      <c r="AA391" s="73"/>
      <c r="AB391" s="73"/>
      <c r="AC391" s="73"/>
      <c r="AD391" s="73"/>
      <c r="AE391" s="73"/>
      <c r="AF391" s="73"/>
      <c r="AG391" s="73"/>
      <c r="AH391" s="73"/>
      <c r="AI391" s="73"/>
      <c r="AJ391" s="73"/>
      <c r="AK391" s="73"/>
      <c r="AL391" s="73"/>
      <c r="AM391" s="73"/>
      <c r="AN391" s="73"/>
      <c r="AO391" s="73"/>
      <c r="AP391" s="73"/>
      <c r="AQ391" s="73"/>
      <c r="AR391" s="73"/>
      <c r="AS391" s="73"/>
      <c r="AT391" s="73"/>
      <c r="AU391" s="73"/>
      <c r="AV391" s="73"/>
      <c r="AW391" s="73"/>
      <c r="AX391" s="73"/>
      <c r="AY391" s="73"/>
      <c r="AZ391" s="73"/>
      <c r="BA391" s="73"/>
      <c r="BB391" s="73"/>
      <c r="BC391" s="73"/>
      <c r="BD391" s="73"/>
      <c r="BE391" s="73"/>
      <c r="BF391" s="73"/>
      <c r="BG391" s="73"/>
      <c r="BH391" s="73"/>
      <c r="BI391" s="73"/>
      <c r="BJ391" s="73"/>
      <c r="BK391" s="73"/>
      <c r="BL391" s="73"/>
      <c r="BM391" s="73"/>
      <c r="BN391" s="73"/>
    </row>
    <row r="392" spans="1:66" ht="13.2" x14ac:dyDescent="0.3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L392" s="73"/>
      <c r="M392" s="73"/>
      <c r="N392" s="73"/>
      <c r="O392" s="73"/>
      <c r="P392" s="73"/>
      <c r="Q392" s="73"/>
      <c r="R392" s="73"/>
      <c r="X392" s="73"/>
      <c r="Y392" s="73"/>
      <c r="Z392" s="73"/>
      <c r="AA392" s="73"/>
      <c r="AB392" s="73"/>
      <c r="AC392" s="73"/>
      <c r="AD392" s="73"/>
      <c r="AE392" s="73"/>
      <c r="AF392" s="73"/>
      <c r="AG392" s="73"/>
      <c r="AH392" s="73"/>
      <c r="AI392" s="73"/>
      <c r="AJ392" s="73"/>
      <c r="AK392" s="73"/>
      <c r="AL392" s="73"/>
      <c r="AM392" s="73"/>
      <c r="AN392" s="73"/>
      <c r="AO392" s="73"/>
      <c r="AP392" s="73"/>
      <c r="AQ392" s="73"/>
      <c r="AR392" s="73"/>
      <c r="AS392" s="73"/>
      <c r="AT392" s="73"/>
      <c r="AU392" s="73"/>
      <c r="AV392" s="73"/>
      <c r="AW392" s="73"/>
      <c r="AX392" s="73"/>
      <c r="AY392" s="73"/>
      <c r="AZ392" s="73"/>
      <c r="BA392" s="73"/>
      <c r="BB392" s="73"/>
      <c r="BC392" s="73"/>
      <c r="BD392" s="73"/>
      <c r="BE392" s="73"/>
      <c r="BF392" s="73"/>
      <c r="BG392" s="73"/>
      <c r="BH392" s="73"/>
      <c r="BI392" s="73"/>
      <c r="BJ392" s="73"/>
      <c r="BK392" s="73"/>
      <c r="BL392" s="73"/>
      <c r="BM392" s="73"/>
      <c r="BN392" s="73"/>
    </row>
    <row r="393" spans="1:66" ht="13.2" x14ac:dyDescent="0.3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L393" s="73"/>
      <c r="M393" s="73"/>
      <c r="N393" s="73"/>
      <c r="O393" s="73"/>
      <c r="P393" s="73"/>
      <c r="Q393" s="73"/>
      <c r="R393" s="73"/>
      <c r="X393" s="73"/>
      <c r="Y393" s="73"/>
      <c r="Z393" s="73"/>
      <c r="AA393" s="73"/>
      <c r="AB393" s="73"/>
      <c r="AC393" s="73"/>
      <c r="AD393" s="73"/>
      <c r="AE393" s="73"/>
      <c r="AF393" s="73"/>
      <c r="AG393" s="73"/>
      <c r="AH393" s="73"/>
      <c r="AI393" s="73"/>
      <c r="AJ393" s="73"/>
      <c r="AK393" s="73"/>
      <c r="AL393" s="73"/>
      <c r="AM393" s="73"/>
      <c r="AN393" s="73"/>
      <c r="AO393" s="73"/>
      <c r="AP393" s="73"/>
      <c r="AQ393" s="73"/>
      <c r="AR393" s="73"/>
      <c r="AS393" s="73"/>
      <c r="AT393" s="73"/>
      <c r="AU393" s="73"/>
      <c r="AV393" s="73"/>
      <c r="AW393" s="73"/>
      <c r="AX393" s="73"/>
      <c r="AY393" s="73"/>
      <c r="AZ393" s="73"/>
      <c r="BA393" s="73"/>
      <c r="BB393" s="73"/>
      <c r="BC393" s="73"/>
      <c r="BD393" s="73"/>
      <c r="BE393" s="73"/>
      <c r="BF393" s="73"/>
      <c r="BG393" s="73"/>
      <c r="BH393" s="73"/>
      <c r="BI393" s="73"/>
      <c r="BJ393" s="73"/>
      <c r="BK393" s="73"/>
      <c r="BL393" s="73"/>
      <c r="BM393" s="73"/>
      <c r="BN393" s="73"/>
    </row>
    <row r="394" spans="1:66" ht="13.2" x14ac:dyDescent="0.3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L394" s="73"/>
      <c r="M394" s="73"/>
      <c r="N394" s="73"/>
      <c r="O394" s="73"/>
      <c r="P394" s="73"/>
      <c r="Q394" s="73"/>
      <c r="R394" s="73"/>
      <c r="X394" s="73"/>
      <c r="Y394" s="73"/>
      <c r="Z394" s="73"/>
      <c r="AA394" s="73"/>
      <c r="AB394" s="73"/>
      <c r="AC394" s="73"/>
      <c r="AD394" s="73"/>
      <c r="AE394" s="73"/>
      <c r="AF394" s="73"/>
      <c r="AG394" s="73"/>
      <c r="AH394" s="73"/>
      <c r="AI394" s="73"/>
      <c r="AJ394" s="73"/>
      <c r="AK394" s="73"/>
      <c r="AL394" s="73"/>
      <c r="AM394" s="73"/>
      <c r="AN394" s="73"/>
      <c r="AO394" s="73"/>
      <c r="AP394" s="73"/>
      <c r="AQ394" s="73"/>
      <c r="AR394" s="73"/>
      <c r="AS394" s="73"/>
      <c r="AT394" s="73"/>
      <c r="AU394" s="73"/>
      <c r="AV394" s="73"/>
      <c r="AW394" s="73"/>
      <c r="AX394" s="73"/>
      <c r="AY394" s="73"/>
      <c r="AZ394" s="73"/>
      <c r="BA394" s="73"/>
      <c r="BB394" s="73"/>
      <c r="BC394" s="73"/>
      <c r="BD394" s="73"/>
      <c r="BE394" s="73"/>
      <c r="BF394" s="73"/>
      <c r="BG394" s="73"/>
      <c r="BH394" s="73"/>
      <c r="BI394" s="73"/>
      <c r="BJ394" s="73"/>
      <c r="BK394" s="73"/>
      <c r="BL394" s="73"/>
      <c r="BM394" s="73"/>
      <c r="BN394" s="73"/>
    </row>
    <row r="395" spans="1:66" ht="13.2" x14ac:dyDescent="0.3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L395" s="73"/>
      <c r="M395" s="73"/>
      <c r="N395" s="73"/>
      <c r="O395" s="73"/>
      <c r="P395" s="73"/>
      <c r="Q395" s="73"/>
      <c r="R395" s="73"/>
      <c r="X395" s="73"/>
      <c r="Y395" s="73"/>
      <c r="Z395" s="73"/>
      <c r="AA395" s="73"/>
      <c r="AB395" s="73"/>
      <c r="AC395" s="73"/>
      <c r="AD395" s="73"/>
      <c r="AE395" s="73"/>
      <c r="AF395" s="73"/>
      <c r="AG395" s="73"/>
      <c r="AH395" s="73"/>
      <c r="AI395" s="73"/>
      <c r="AJ395" s="73"/>
      <c r="AK395" s="73"/>
      <c r="AL395" s="73"/>
      <c r="AM395" s="73"/>
      <c r="AN395" s="73"/>
      <c r="AO395" s="73"/>
      <c r="AP395" s="73"/>
      <c r="AQ395" s="73"/>
      <c r="AR395" s="73"/>
      <c r="AS395" s="73"/>
      <c r="AT395" s="73"/>
      <c r="AU395" s="73"/>
      <c r="AV395" s="73"/>
      <c r="AW395" s="73"/>
      <c r="AX395" s="73"/>
      <c r="AY395" s="73"/>
      <c r="AZ395" s="73"/>
      <c r="BA395" s="73"/>
      <c r="BB395" s="73"/>
      <c r="BC395" s="73"/>
      <c r="BD395" s="73"/>
      <c r="BE395" s="73"/>
      <c r="BF395" s="73"/>
      <c r="BG395" s="73"/>
      <c r="BH395" s="73"/>
      <c r="BI395" s="73"/>
      <c r="BJ395" s="73"/>
      <c r="BK395" s="73"/>
      <c r="BL395" s="73"/>
      <c r="BM395" s="73"/>
      <c r="BN395" s="73"/>
    </row>
    <row r="396" spans="1:66" ht="13.2" x14ac:dyDescent="0.3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L396" s="73"/>
      <c r="M396" s="73"/>
      <c r="N396" s="73"/>
      <c r="O396" s="73"/>
      <c r="P396" s="73"/>
      <c r="Q396" s="73"/>
      <c r="R396" s="73"/>
      <c r="X396" s="73"/>
      <c r="Y396" s="73"/>
      <c r="Z396" s="73"/>
      <c r="AA396" s="73"/>
      <c r="AB396" s="73"/>
      <c r="AC396" s="73"/>
      <c r="AD396" s="73"/>
      <c r="AE396" s="73"/>
      <c r="AF396" s="73"/>
      <c r="AG396" s="73"/>
      <c r="AH396" s="73"/>
      <c r="AI396" s="73"/>
      <c r="AJ396" s="73"/>
      <c r="AK396" s="73"/>
      <c r="AL396" s="73"/>
      <c r="AM396" s="73"/>
      <c r="AN396" s="73"/>
      <c r="AO396" s="73"/>
      <c r="AP396" s="73"/>
      <c r="AQ396" s="73"/>
      <c r="AR396" s="73"/>
      <c r="AS396" s="73"/>
      <c r="AT396" s="73"/>
      <c r="AU396" s="73"/>
      <c r="AV396" s="73"/>
      <c r="AW396" s="73"/>
      <c r="AX396" s="73"/>
      <c r="AY396" s="73"/>
      <c r="AZ396" s="73"/>
      <c r="BA396" s="73"/>
      <c r="BB396" s="73"/>
      <c r="BC396" s="73"/>
      <c r="BD396" s="73"/>
      <c r="BE396" s="73"/>
      <c r="BF396" s="73"/>
      <c r="BG396" s="73"/>
      <c r="BH396" s="73"/>
      <c r="BI396" s="73"/>
      <c r="BJ396" s="73"/>
      <c r="BK396" s="73"/>
      <c r="BL396" s="73"/>
      <c r="BM396" s="73"/>
      <c r="BN396" s="73"/>
    </row>
    <row r="397" spans="1:66" ht="13.2" x14ac:dyDescent="0.3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L397" s="73"/>
      <c r="M397" s="73"/>
      <c r="N397" s="73"/>
      <c r="O397" s="73"/>
      <c r="P397" s="73"/>
      <c r="Q397" s="73"/>
      <c r="R397" s="73"/>
      <c r="X397" s="73"/>
      <c r="Y397" s="73"/>
      <c r="Z397" s="73"/>
      <c r="AA397" s="73"/>
      <c r="AB397" s="73"/>
      <c r="AC397" s="73"/>
      <c r="AD397" s="73"/>
      <c r="AE397" s="73"/>
      <c r="AF397" s="73"/>
      <c r="AG397" s="73"/>
      <c r="AH397" s="73"/>
      <c r="AI397" s="73"/>
      <c r="AJ397" s="73"/>
      <c r="AK397" s="73"/>
      <c r="AL397" s="73"/>
      <c r="AM397" s="73"/>
      <c r="AN397" s="73"/>
      <c r="AO397" s="73"/>
      <c r="AP397" s="73"/>
      <c r="AQ397" s="73"/>
      <c r="AR397" s="73"/>
      <c r="AS397" s="73"/>
      <c r="AT397" s="73"/>
      <c r="AU397" s="73"/>
      <c r="AV397" s="73"/>
      <c r="AW397" s="73"/>
      <c r="AX397" s="73"/>
      <c r="AY397" s="73"/>
      <c r="AZ397" s="73"/>
      <c r="BA397" s="73"/>
      <c r="BB397" s="73"/>
      <c r="BC397" s="73"/>
      <c r="BD397" s="73"/>
      <c r="BE397" s="73"/>
      <c r="BF397" s="73"/>
      <c r="BG397" s="73"/>
      <c r="BH397" s="73"/>
      <c r="BI397" s="73"/>
      <c r="BJ397" s="73"/>
      <c r="BK397" s="73"/>
      <c r="BL397" s="73"/>
      <c r="BM397" s="73"/>
      <c r="BN397" s="73"/>
    </row>
    <row r="398" spans="1:66" ht="13.2" x14ac:dyDescent="0.3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L398" s="73"/>
      <c r="M398" s="73"/>
      <c r="N398" s="73"/>
      <c r="O398" s="73"/>
      <c r="P398" s="73"/>
      <c r="Q398" s="73"/>
      <c r="R398" s="73"/>
      <c r="X398" s="73"/>
      <c r="Y398" s="73"/>
      <c r="Z398" s="73"/>
      <c r="AA398" s="73"/>
      <c r="AB398" s="73"/>
      <c r="AC398" s="73"/>
      <c r="AD398" s="73"/>
      <c r="AE398" s="73"/>
      <c r="AF398" s="73"/>
      <c r="AG398" s="73"/>
      <c r="AH398" s="73"/>
      <c r="AI398" s="73"/>
      <c r="AJ398" s="73"/>
      <c r="AK398" s="73"/>
      <c r="AL398" s="73"/>
      <c r="AM398" s="73"/>
      <c r="AN398" s="73"/>
      <c r="AO398" s="73"/>
      <c r="AP398" s="73"/>
      <c r="AQ398" s="73"/>
      <c r="AR398" s="73"/>
      <c r="AS398" s="73"/>
      <c r="AT398" s="73"/>
      <c r="AU398" s="73"/>
      <c r="AV398" s="73"/>
      <c r="AW398" s="73"/>
      <c r="AX398" s="73"/>
      <c r="AY398" s="73"/>
      <c r="AZ398" s="73"/>
      <c r="BA398" s="73"/>
      <c r="BB398" s="73"/>
      <c r="BC398" s="73"/>
      <c r="BD398" s="73"/>
      <c r="BE398" s="73"/>
      <c r="BF398" s="73"/>
      <c r="BG398" s="73"/>
      <c r="BH398" s="73"/>
      <c r="BI398" s="73"/>
      <c r="BJ398" s="73"/>
      <c r="BK398" s="73"/>
      <c r="BL398" s="73"/>
      <c r="BM398" s="73"/>
      <c r="BN398" s="73"/>
    </row>
    <row r="399" spans="1:66" ht="13.2" x14ac:dyDescent="0.3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L399" s="73"/>
      <c r="M399" s="73"/>
      <c r="N399" s="73"/>
      <c r="O399" s="73"/>
      <c r="P399" s="73"/>
      <c r="Q399" s="73"/>
      <c r="R399" s="73"/>
      <c r="X399" s="73"/>
      <c r="Y399" s="73"/>
      <c r="Z399" s="73"/>
      <c r="AA399" s="73"/>
      <c r="AB399" s="73"/>
      <c r="AC399" s="73"/>
      <c r="AD399" s="73"/>
      <c r="AE399" s="73"/>
      <c r="AF399" s="73"/>
      <c r="AG399" s="73"/>
      <c r="AH399" s="73"/>
      <c r="AI399" s="73"/>
      <c r="AJ399" s="73"/>
      <c r="AK399" s="73"/>
      <c r="AL399" s="73"/>
      <c r="AM399" s="73"/>
      <c r="AN399" s="73"/>
      <c r="AO399" s="73"/>
      <c r="AP399" s="73"/>
      <c r="AQ399" s="73"/>
      <c r="AR399" s="73"/>
      <c r="AS399" s="73"/>
      <c r="AT399" s="73"/>
      <c r="AU399" s="73"/>
      <c r="AV399" s="73"/>
      <c r="AW399" s="73"/>
      <c r="AX399" s="73"/>
      <c r="AY399" s="73"/>
      <c r="AZ399" s="73"/>
      <c r="BA399" s="73"/>
      <c r="BB399" s="73"/>
      <c r="BC399" s="73"/>
      <c r="BD399" s="73"/>
      <c r="BE399" s="73"/>
      <c r="BF399" s="73"/>
      <c r="BG399" s="73"/>
      <c r="BH399" s="73"/>
      <c r="BI399" s="73"/>
      <c r="BJ399" s="73"/>
      <c r="BK399" s="73"/>
      <c r="BL399" s="73"/>
      <c r="BM399" s="73"/>
      <c r="BN399" s="73"/>
    </row>
    <row r="400" spans="1:66" ht="13.2" x14ac:dyDescent="0.3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L400" s="73"/>
      <c r="M400" s="73"/>
      <c r="N400" s="73"/>
      <c r="O400" s="73"/>
      <c r="P400" s="73"/>
      <c r="Q400" s="73"/>
      <c r="R400" s="73"/>
      <c r="X400" s="73"/>
      <c r="Y400" s="73"/>
      <c r="Z400" s="73"/>
      <c r="AA400" s="73"/>
      <c r="AB400" s="73"/>
      <c r="AC400" s="73"/>
      <c r="AD400" s="73"/>
      <c r="AE400" s="73"/>
      <c r="AF400" s="73"/>
      <c r="AG400" s="73"/>
      <c r="AH400" s="73"/>
      <c r="AI400" s="73"/>
      <c r="AJ400" s="73"/>
      <c r="AK400" s="73"/>
      <c r="AL400" s="73"/>
      <c r="AM400" s="73"/>
      <c r="AN400" s="73"/>
      <c r="AO400" s="73"/>
      <c r="AP400" s="73"/>
      <c r="AQ400" s="73"/>
      <c r="AR400" s="73"/>
      <c r="AS400" s="73"/>
      <c r="AT400" s="73"/>
      <c r="AU400" s="73"/>
      <c r="AV400" s="73"/>
      <c r="AW400" s="73"/>
      <c r="AX400" s="73"/>
      <c r="AY400" s="73"/>
      <c r="AZ400" s="73"/>
      <c r="BA400" s="73"/>
      <c r="BB400" s="73"/>
      <c r="BC400" s="73"/>
      <c r="BD400" s="73"/>
      <c r="BE400" s="73"/>
      <c r="BF400" s="73"/>
      <c r="BG400" s="73"/>
      <c r="BH400" s="73"/>
      <c r="BI400" s="73"/>
      <c r="BJ400" s="73"/>
      <c r="BK400" s="73"/>
      <c r="BL400" s="73"/>
      <c r="BM400" s="73"/>
      <c r="BN400" s="73"/>
    </row>
    <row r="401" spans="1:66" ht="13.2" x14ac:dyDescent="0.3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L401" s="73"/>
      <c r="M401" s="73"/>
      <c r="N401" s="73"/>
      <c r="O401" s="73"/>
      <c r="P401" s="73"/>
      <c r="Q401" s="73"/>
      <c r="R401" s="73"/>
      <c r="X401" s="73"/>
      <c r="Y401" s="73"/>
      <c r="Z401" s="73"/>
      <c r="AA401" s="73"/>
      <c r="AB401" s="73"/>
      <c r="AC401" s="73"/>
      <c r="AD401" s="73"/>
      <c r="AE401" s="73"/>
      <c r="AF401" s="73"/>
      <c r="AG401" s="73"/>
      <c r="AH401" s="73"/>
      <c r="AI401" s="73"/>
      <c r="AJ401" s="73"/>
      <c r="AK401" s="73"/>
      <c r="AL401" s="73"/>
      <c r="AM401" s="73"/>
      <c r="AN401" s="73"/>
      <c r="AO401" s="73"/>
      <c r="AP401" s="73"/>
      <c r="AQ401" s="73"/>
      <c r="AR401" s="73"/>
      <c r="AS401" s="73"/>
      <c r="AT401" s="73"/>
      <c r="AU401" s="73"/>
      <c r="AV401" s="73"/>
      <c r="AW401" s="73"/>
      <c r="AX401" s="73"/>
      <c r="AY401" s="73"/>
      <c r="AZ401" s="73"/>
      <c r="BA401" s="73"/>
      <c r="BB401" s="73"/>
      <c r="BC401" s="73"/>
      <c r="BD401" s="73"/>
      <c r="BE401" s="73"/>
      <c r="BF401" s="73"/>
      <c r="BG401" s="73"/>
      <c r="BH401" s="73"/>
      <c r="BI401" s="73"/>
      <c r="BJ401" s="73"/>
      <c r="BK401" s="73"/>
      <c r="BL401" s="73"/>
      <c r="BM401" s="73"/>
      <c r="BN401" s="73"/>
    </row>
    <row r="402" spans="1:66" ht="13.2" x14ac:dyDescent="0.3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L402" s="73"/>
      <c r="M402" s="73"/>
      <c r="N402" s="73"/>
      <c r="O402" s="73"/>
      <c r="P402" s="73"/>
      <c r="Q402" s="73"/>
      <c r="R402" s="73"/>
      <c r="X402" s="73"/>
      <c r="Y402" s="73"/>
      <c r="Z402" s="73"/>
      <c r="AA402" s="73"/>
      <c r="AB402" s="73"/>
      <c r="AC402" s="73"/>
      <c r="AD402" s="73"/>
      <c r="AE402" s="73"/>
      <c r="AF402" s="73"/>
      <c r="AG402" s="73"/>
      <c r="AH402" s="73"/>
      <c r="AI402" s="73"/>
      <c r="AJ402" s="73"/>
      <c r="AK402" s="73"/>
      <c r="AL402" s="73"/>
      <c r="AM402" s="73"/>
      <c r="AN402" s="73"/>
      <c r="AO402" s="73"/>
      <c r="AP402" s="73"/>
      <c r="AQ402" s="73"/>
      <c r="AR402" s="73"/>
      <c r="AS402" s="73"/>
      <c r="AT402" s="73"/>
      <c r="AU402" s="73"/>
      <c r="AV402" s="73"/>
      <c r="AW402" s="73"/>
      <c r="AX402" s="73"/>
      <c r="AY402" s="73"/>
      <c r="AZ402" s="73"/>
      <c r="BA402" s="73"/>
      <c r="BB402" s="73"/>
      <c r="BC402" s="73"/>
      <c r="BD402" s="73"/>
      <c r="BE402" s="73"/>
      <c r="BF402" s="73"/>
      <c r="BG402" s="73"/>
      <c r="BH402" s="73"/>
      <c r="BI402" s="73"/>
      <c r="BJ402" s="73"/>
      <c r="BK402" s="73"/>
      <c r="BL402" s="73"/>
      <c r="BM402" s="73"/>
      <c r="BN402" s="73"/>
    </row>
    <row r="403" spans="1:66" ht="13.2" x14ac:dyDescent="0.3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L403" s="73"/>
      <c r="M403" s="73"/>
      <c r="N403" s="73"/>
      <c r="O403" s="73"/>
      <c r="P403" s="73"/>
      <c r="Q403" s="73"/>
      <c r="R403" s="73"/>
      <c r="X403" s="73"/>
      <c r="Y403" s="73"/>
      <c r="Z403" s="73"/>
      <c r="AA403" s="73"/>
      <c r="AB403" s="73"/>
      <c r="AC403" s="73"/>
      <c r="AD403" s="73"/>
      <c r="AE403" s="73"/>
      <c r="AF403" s="73"/>
      <c r="AG403" s="73"/>
      <c r="AH403" s="73"/>
      <c r="AI403" s="73"/>
      <c r="AJ403" s="73"/>
      <c r="AK403" s="73"/>
      <c r="AL403" s="73"/>
      <c r="AM403" s="73"/>
      <c r="AN403" s="73"/>
      <c r="AO403" s="73"/>
      <c r="AP403" s="73"/>
      <c r="AQ403" s="73"/>
      <c r="AR403" s="73"/>
      <c r="AS403" s="73"/>
      <c r="AT403" s="73"/>
      <c r="AU403" s="73"/>
      <c r="AV403" s="73"/>
      <c r="AW403" s="73"/>
      <c r="AX403" s="73"/>
      <c r="AY403" s="73"/>
      <c r="AZ403" s="73"/>
      <c r="BA403" s="73"/>
      <c r="BB403" s="73"/>
      <c r="BC403" s="73"/>
      <c r="BD403" s="73"/>
      <c r="BE403" s="73"/>
      <c r="BF403" s="73"/>
      <c r="BG403" s="73"/>
      <c r="BH403" s="73"/>
      <c r="BI403" s="73"/>
      <c r="BJ403" s="73"/>
      <c r="BK403" s="73"/>
      <c r="BL403" s="73"/>
      <c r="BM403" s="73"/>
      <c r="BN403" s="73"/>
    </row>
    <row r="404" spans="1:66" ht="13.2" x14ac:dyDescent="0.3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L404" s="73"/>
      <c r="M404" s="73"/>
      <c r="N404" s="73"/>
      <c r="O404" s="73"/>
      <c r="P404" s="73"/>
      <c r="Q404" s="73"/>
      <c r="R404" s="73"/>
      <c r="X404" s="73"/>
      <c r="Y404" s="73"/>
      <c r="Z404" s="73"/>
      <c r="AA404" s="73"/>
      <c r="AB404" s="73"/>
      <c r="AC404" s="73"/>
      <c r="AD404" s="73"/>
      <c r="AE404" s="73"/>
      <c r="AF404" s="73"/>
      <c r="AG404" s="73"/>
      <c r="AH404" s="73"/>
      <c r="AI404" s="73"/>
      <c r="AJ404" s="73"/>
      <c r="AK404" s="73"/>
      <c r="AL404" s="73"/>
      <c r="AM404" s="73"/>
      <c r="AN404" s="73"/>
      <c r="AO404" s="73"/>
      <c r="AP404" s="73"/>
      <c r="AQ404" s="73"/>
      <c r="AR404" s="73"/>
      <c r="AS404" s="73"/>
      <c r="AT404" s="73"/>
      <c r="AU404" s="73"/>
      <c r="AV404" s="73"/>
      <c r="AW404" s="73"/>
      <c r="AX404" s="73"/>
      <c r="AY404" s="73"/>
      <c r="AZ404" s="73"/>
      <c r="BA404" s="73"/>
      <c r="BB404" s="73"/>
      <c r="BC404" s="73"/>
      <c r="BD404" s="73"/>
      <c r="BE404" s="73"/>
      <c r="BF404" s="73"/>
      <c r="BG404" s="73"/>
      <c r="BH404" s="73"/>
      <c r="BI404" s="73"/>
      <c r="BJ404" s="73"/>
      <c r="BK404" s="73"/>
      <c r="BL404" s="73"/>
      <c r="BM404" s="73"/>
      <c r="BN404" s="73"/>
    </row>
    <row r="405" spans="1:66" ht="13.2" x14ac:dyDescent="0.3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L405" s="73"/>
      <c r="M405" s="73"/>
      <c r="N405" s="73"/>
      <c r="O405" s="73"/>
      <c r="P405" s="73"/>
      <c r="Q405" s="73"/>
      <c r="R405" s="73"/>
      <c r="X405" s="73"/>
      <c r="Y405" s="73"/>
      <c r="Z405" s="73"/>
      <c r="AA405" s="73"/>
      <c r="AB405" s="73"/>
      <c r="AC405" s="73"/>
      <c r="AD405" s="73"/>
      <c r="AE405" s="73"/>
      <c r="AF405" s="73"/>
      <c r="AG405" s="73"/>
      <c r="AH405" s="73"/>
      <c r="AI405" s="73"/>
      <c r="AJ405" s="73"/>
      <c r="AK405" s="73"/>
      <c r="AL405" s="73"/>
      <c r="AM405" s="73"/>
      <c r="AN405" s="73"/>
      <c r="AO405" s="73"/>
      <c r="AP405" s="73"/>
      <c r="AQ405" s="73"/>
      <c r="AR405" s="73"/>
      <c r="AS405" s="73"/>
      <c r="AT405" s="73"/>
      <c r="AU405" s="73"/>
      <c r="AV405" s="73"/>
      <c r="AW405" s="73"/>
      <c r="AX405" s="73"/>
      <c r="AY405" s="73"/>
      <c r="AZ405" s="73"/>
      <c r="BA405" s="73"/>
      <c r="BB405" s="73"/>
      <c r="BC405" s="73"/>
      <c r="BD405" s="73"/>
      <c r="BE405" s="73"/>
      <c r="BF405" s="73"/>
      <c r="BG405" s="73"/>
      <c r="BH405" s="73"/>
      <c r="BI405" s="73"/>
      <c r="BJ405" s="73"/>
      <c r="BK405" s="73"/>
      <c r="BL405" s="73"/>
      <c r="BM405" s="73"/>
      <c r="BN405" s="73"/>
    </row>
    <row r="406" spans="1:66" ht="13.2" x14ac:dyDescent="0.3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L406" s="73"/>
      <c r="M406" s="73"/>
      <c r="N406" s="73"/>
      <c r="O406" s="73"/>
      <c r="P406" s="73"/>
      <c r="Q406" s="73"/>
      <c r="R406" s="73"/>
      <c r="X406" s="73"/>
      <c r="Y406" s="73"/>
      <c r="Z406" s="73"/>
      <c r="AA406" s="73"/>
      <c r="AB406" s="73"/>
      <c r="AC406" s="73"/>
      <c r="AD406" s="73"/>
      <c r="AE406" s="73"/>
      <c r="AF406" s="73"/>
      <c r="AG406" s="73"/>
      <c r="AH406" s="73"/>
      <c r="AI406" s="73"/>
      <c r="AJ406" s="73"/>
      <c r="AK406" s="73"/>
      <c r="AL406" s="73"/>
      <c r="AM406" s="73"/>
      <c r="AN406" s="73"/>
      <c r="AO406" s="73"/>
      <c r="AP406" s="73"/>
      <c r="AQ406" s="73"/>
      <c r="AR406" s="73"/>
      <c r="AS406" s="73"/>
      <c r="AT406" s="73"/>
      <c r="AU406" s="73"/>
      <c r="AV406" s="73"/>
      <c r="AW406" s="73"/>
      <c r="AX406" s="73"/>
      <c r="AY406" s="73"/>
      <c r="AZ406" s="73"/>
      <c r="BA406" s="73"/>
      <c r="BB406" s="73"/>
      <c r="BC406" s="73"/>
      <c r="BD406" s="73"/>
      <c r="BE406" s="73"/>
      <c r="BF406" s="73"/>
      <c r="BG406" s="73"/>
      <c r="BH406" s="73"/>
      <c r="BI406" s="73"/>
      <c r="BJ406" s="73"/>
      <c r="BK406" s="73"/>
      <c r="BL406" s="73"/>
      <c r="BM406" s="73"/>
      <c r="BN406" s="73"/>
    </row>
    <row r="407" spans="1:66" ht="13.2" x14ac:dyDescent="0.3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L407" s="73"/>
      <c r="M407" s="73"/>
      <c r="N407" s="73"/>
      <c r="O407" s="73"/>
      <c r="P407" s="73"/>
      <c r="Q407" s="73"/>
      <c r="R407" s="73"/>
      <c r="X407" s="73"/>
      <c r="Y407" s="73"/>
      <c r="Z407" s="73"/>
      <c r="AA407" s="73"/>
      <c r="AB407" s="73"/>
      <c r="AC407" s="73"/>
      <c r="AD407" s="73"/>
      <c r="AE407" s="73"/>
      <c r="AF407" s="73"/>
      <c r="AG407" s="73"/>
      <c r="AH407" s="73"/>
      <c r="AI407" s="73"/>
      <c r="AJ407" s="73"/>
      <c r="AK407" s="73"/>
      <c r="AL407" s="73"/>
      <c r="AM407" s="73"/>
      <c r="AN407" s="73"/>
      <c r="AO407" s="73"/>
      <c r="AP407" s="73"/>
      <c r="AQ407" s="73"/>
      <c r="AR407" s="73"/>
      <c r="AS407" s="73"/>
      <c r="AT407" s="73"/>
      <c r="AU407" s="73"/>
      <c r="AV407" s="73"/>
      <c r="AW407" s="73"/>
      <c r="AX407" s="73"/>
      <c r="AY407" s="73"/>
      <c r="AZ407" s="73"/>
      <c r="BA407" s="73"/>
      <c r="BB407" s="73"/>
      <c r="BC407" s="73"/>
      <c r="BD407" s="73"/>
      <c r="BE407" s="73"/>
      <c r="BF407" s="73"/>
      <c r="BG407" s="73"/>
      <c r="BH407" s="73"/>
      <c r="BI407" s="73"/>
      <c r="BJ407" s="73"/>
      <c r="BK407" s="73"/>
      <c r="BL407" s="73"/>
      <c r="BM407" s="73"/>
      <c r="BN407" s="73"/>
    </row>
    <row r="408" spans="1:66" ht="13.2" x14ac:dyDescent="0.3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L408" s="73"/>
      <c r="M408" s="73"/>
      <c r="N408" s="73"/>
      <c r="O408" s="73"/>
      <c r="P408" s="73"/>
      <c r="Q408" s="73"/>
      <c r="R408" s="73"/>
      <c r="X408" s="73"/>
      <c r="Y408" s="73"/>
      <c r="Z408" s="73"/>
      <c r="AA408" s="73"/>
      <c r="AB408" s="73"/>
      <c r="AC408" s="73"/>
      <c r="AD408" s="73"/>
      <c r="AE408" s="73"/>
      <c r="AF408" s="73"/>
      <c r="AG408" s="73"/>
      <c r="AH408" s="73"/>
      <c r="AI408" s="73"/>
      <c r="AJ408" s="73"/>
      <c r="AK408" s="73"/>
      <c r="AL408" s="73"/>
      <c r="AM408" s="73"/>
      <c r="AN408" s="73"/>
      <c r="AO408" s="73"/>
      <c r="AP408" s="73"/>
      <c r="AQ408" s="73"/>
      <c r="AR408" s="73"/>
      <c r="AS408" s="73"/>
      <c r="AT408" s="73"/>
      <c r="AU408" s="73"/>
      <c r="AV408" s="73"/>
      <c r="AW408" s="73"/>
      <c r="AX408" s="73"/>
      <c r="AY408" s="73"/>
      <c r="AZ408" s="73"/>
      <c r="BA408" s="73"/>
      <c r="BB408" s="73"/>
      <c r="BC408" s="73"/>
      <c r="BD408" s="73"/>
      <c r="BE408" s="73"/>
      <c r="BF408" s="73"/>
      <c r="BG408" s="73"/>
      <c r="BH408" s="73"/>
      <c r="BI408" s="73"/>
      <c r="BJ408" s="73"/>
      <c r="BK408" s="73"/>
      <c r="BL408" s="73"/>
      <c r="BM408" s="73"/>
      <c r="BN408" s="73"/>
    </row>
    <row r="409" spans="1:66" ht="13.2" x14ac:dyDescent="0.3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L409" s="73"/>
      <c r="M409" s="73"/>
      <c r="N409" s="73"/>
      <c r="O409" s="73"/>
      <c r="P409" s="73"/>
      <c r="Q409" s="73"/>
      <c r="R409" s="73"/>
      <c r="X409" s="73"/>
      <c r="Y409" s="73"/>
      <c r="Z409" s="73"/>
      <c r="AA409" s="73"/>
      <c r="AB409" s="73"/>
      <c r="AC409" s="73"/>
      <c r="AD409" s="73"/>
      <c r="AE409" s="73"/>
      <c r="AF409" s="73"/>
      <c r="AG409" s="73"/>
      <c r="AH409" s="73"/>
      <c r="AI409" s="73"/>
      <c r="AJ409" s="73"/>
      <c r="AK409" s="73"/>
      <c r="AL409" s="73"/>
      <c r="AM409" s="73"/>
      <c r="AN409" s="73"/>
      <c r="AO409" s="73"/>
      <c r="AP409" s="73"/>
      <c r="AQ409" s="73"/>
      <c r="AR409" s="73"/>
      <c r="AS409" s="73"/>
      <c r="AT409" s="73"/>
      <c r="AU409" s="73"/>
      <c r="AV409" s="73"/>
      <c r="AW409" s="73"/>
      <c r="AX409" s="73"/>
      <c r="AY409" s="73"/>
      <c r="AZ409" s="73"/>
      <c r="BA409" s="73"/>
      <c r="BB409" s="73"/>
      <c r="BC409" s="73"/>
      <c r="BD409" s="73"/>
      <c r="BE409" s="73"/>
      <c r="BF409" s="73"/>
      <c r="BG409" s="73"/>
      <c r="BH409" s="73"/>
      <c r="BI409" s="73"/>
      <c r="BJ409" s="73"/>
      <c r="BK409" s="73"/>
      <c r="BL409" s="73"/>
      <c r="BM409" s="73"/>
      <c r="BN409" s="73"/>
    </row>
    <row r="410" spans="1:66" ht="13.2" x14ac:dyDescent="0.3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L410" s="73"/>
      <c r="M410" s="73"/>
      <c r="N410" s="73"/>
      <c r="O410" s="73"/>
      <c r="P410" s="73"/>
      <c r="Q410" s="73"/>
      <c r="R410" s="73"/>
      <c r="X410" s="73"/>
      <c r="Y410" s="73"/>
      <c r="Z410" s="73"/>
      <c r="AA410" s="73"/>
      <c r="AB410" s="73"/>
      <c r="AC410" s="73"/>
      <c r="AD410" s="73"/>
      <c r="AE410" s="73"/>
      <c r="AF410" s="73"/>
      <c r="AG410" s="73"/>
      <c r="AH410" s="73"/>
      <c r="AI410" s="73"/>
      <c r="AJ410" s="73"/>
      <c r="AK410" s="73"/>
      <c r="AL410" s="73"/>
      <c r="AM410" s="73"/>
      <c r="AN410" s="73"/>
      <c r="AO410" s="73"/>
      <c r="AP410" s="73"/>
      <c r="AQ410" s="73"/>
      <c r="AR410" s="73"/>
      <c r="AS410" s="73"/>
      <c r="AT410" s="73"/>
      <c r="AU410" s="73"/>
      <c r="AV410" s="73"/>
      <c r="AW410" s="73"/>
      <c r="AX410" s="73"/>
      <c r="AY410" s="73"/>
      <c r="AZ410" s="73"/>
      <c r="BA410" s="73"/>
      <c r="BB410" s="73"/>
      <c r="BC410" s="73"/>
      <c r="BD410" s="73"/>
      <c r="BE410" s="73"/>
      <c r="BF410" s="73"/>
      <c r="BG410" s="73"/>
      <c r="BH410" s="73"/>
      <c r="BI410" s="73"/>
      <c r="BJ410" s="73"/>
      <c r="BK410" s="73"/>
      <c r="BL410" s="73"/>
      <c r="BM410" s="73"/>
      <c r="BN410" s="73"/>
    </row>
    <row r="411" spans="1:66" ht="13.2" x14ac:dyDescent="0.3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L411" s="73"/>
      <c r="M411" s="73"/>
      <c r="N411" s="73"/>
      <c r="O411" s="73"/>
      <c r="P411" s="73"/>
      <c r="Q411" s="73"/>
      <c r="R411" s="73"/>
      <c r="X411" s="73"/>
      <c r="Y411" s="73"/>
      <c r="Z411" s="73"/>
      <c r="AA411" s="73"/>
      <c r="AB411" s="73"/>
      <c r="AC411" s="73"/>
      <c r="AD411" s="73"/>
      <c r="AE411" s="73"/>
      <c r="AF411" s="73"/>
      <c r="AG411" s="73"/>
      <c r="AH411" s="73"/>
      <c r="AI411" s="73"/>
      <c r="AJ411" s="73"/>
      <c r="AK411" s="73"/>
      <c r="AL411" s="73"/>
      <c r="AM411" s="73"/>
      <c r="AN411" s="73"/>
      <c r="AO411" s="73"/>
      <c r="AP411" s="73"/>
      <c r="AQ411" s="73"/>
      <c r="AR411" s="73"/>
      <c r="AS411" s="73"/>
      <c r="AT411" s="73"/>
      <c r="AU411" s="73"/>
      <c r="AV411" s="73"/>
      <c r="AW411" s="73"/>
      <c r="AX411" s="73"/>
      <c r="AY411" s="73"/>
      <c r="AZ411" s="73"/>
      <c r="BA411" s="73"/>
      <c r="BB411" s="73"/>
      <c r="BC411" s="73"/>
      <c r="BD411" s="73"/>
      <c r="BE411" s="73"/>
      <c r="BF411" s="73"/>
      <c r="BG411" s="73"/>
      <c r="BH411" s="73"/>
      <c r="BI411" s="73"/>
      <c r="BJ411" s="73"/>
      <c r="BK411" s="73"/>
      <c r="BL411" s="73"/>
      <c r="BM411" s="73"/>
      <c r="BN411" s="73"/>
    </row>
    <row r="412" spans="1:66" ht="13.2" x14ac:dyDescent="0.3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L412" s="73"/>
      <c r="M412" s="73"/>
      <c r="N412" s="73"/>
      <c r="O412" s="73"/>
      <c r="P412" s="73"/>
      <c r="Q412" s="73"/>
      <c r="R412" s="73"/>
      <c r="X412" s="73"/>
      <c r="Y412" s="73"/>
      <c r="Z412" s="73"/>
      <c r="AA412" s="73"/>
      <c r="AB412" s="73"/>
      <c r="AC412" s="73"/>
      <c r="AD412" s="73"/>
      <c r="AE412" s="73"/>
      <c r="AF412" s="73"/>
      <c r="AG412" s="73"/>
      <c r="AH412" s="73"/>
      <c r="AI412" s="73"/>
      <c r="AJ412" s="73"/>
      <c r="AK412" s="73"/>
      <c r="AL412" s="73"/>
      <c r="AM412" s="73"/>
      <c r="AN412" s="73"/>
      <c r="AO412" s="73"/>
      <c r="AP412" s="73"/>
      <c r="AQ412" s="73"/>
      <c r="AR412" s="73"/>
      <c r="AS412" s="73"/>
      <c r="AT412" s="73"/>
      <c r="AU412" s="73"/>
      <c r="AV412" s="73"/>
      <c r="AW412" s="73"/>
      <c r="AX412" s="73"/>
      <c r="AY412" s="73"/>
      <c r="AZ412" s="73"/>
      <c r="BA412" s="73"/>
      <c r="BB412" s="73"/>
      <c r="BC412" s="73"/>
      <c r="BD412" s="73"/>
      <c r="BE412" s="73"/>
      <c r="BF412" s="73"/>
      <c r="BG412" s="73"/>
      <c r="BH412" s="73"/>
      <c r="BI412" s="73"/>
      <c r="BJ412" s="73"/>
      <c r="BK412" s="73"/>
      <c r="BL412" s="73"/>
      <c r="BM412" s="73"/>
      <c r="BN412" s="73"/>
    </row>
    <row r="413" spans="1:66" ht="13.2" x14ac:dyDescent="0.3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L413" s="73"/>
      <c r="M413" s="73"/>
      <c r="N413" s="73"/>
      <c r="O413" s="73"/>
      <c r="P413" s="73"/>
      <c r="Q413" s="73"/>
      <c r="R413" s="73"/>
      <c r="X413" s="73"/>
      <c r="Y413" s="73"/>
      <c r="Z413" s="73"/>
      <c r="AA413" s="73"/>
      <c r="AB413" s="73"/>
      <c r="AC413" s="73"/>
      <c r="AD413" s="73"/>
      <c r="AE413" s="73"/>
      <c r="AF413" s="73"/>
      <c r="AG413" s="73"/>
      <c r="AH413" s="73"/>
      <c r="AI413" s="73"/>
      <c r="AJ413" s="73"/>
      <c r="AK413" s="73"/>
      <c r="AL413" s="73"/>
      <c r="AM413" s="73"/>
      <c r="AN413" s="73"/>
      <c r="AO413" s="73"/>
      <c r="AP413" s="73"/>
      <c r="AQ413" s="73"/>
      <c r="AR413" s="73"/>
      <c r="AS413" s="73"/>
      <c r="AT413" s="73"/>
      <c r="AU413" s="73"/>
      <c r="AV413" s="73"/>
      <c r="AW413" s="73"/>
      <c r="AX413" s="73"/>
      <c r="AY413" s="73"/>
      <c r="AZ413" s="73"/>
      <c r="BA413" s="73"/>
      <c r="BB413" s="73"/>
      <c r="BC413" s="73"/>
      <c r="BD413" s="73"/>
      <c r="BE413" s="73"/>
      <c r="BF413" s="73"/>
      <c r="BG413" s="73"/>
      <c r="BH413" s="73"/>
      <c r="BI413" s="73"/>
      <c r="BJ413" s="73"/>
      <c r="BK413" s="73"/>
      <c r="BL413" s="73"/>
      <c r="BM413" s="73"/>
      <c r="BN413" s="73"/>
    </row>
    <row r="414" spans="1:66" ht="13.2" x14ac:dyDescent="0.3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L414" s="73"/>
      <c r="M414" s="73"/>
      <c r="N414" s="73"/>
      <c r="O414" s="73"/>
      <c r="P414" s="73"/>
      <c r="Q414" s="73"/>
      <c r="R414" s="73"/>
      <c r="X414" s="73"/>
      <c r="Y414" s="73"/>
      <c r="Z414" s="73"/>
      <c r="AA414" s="73"/>
      <c r="AB414" s="73"/>
      <c r="AC414" s="73"/>
      <c r="AD414" s="73"/>
      <c r="AE414" s="73"/>
      <c r="AF414" s="73"/>
      <c r="AG414" s="73"/>
      <c r="AH414" s="73"/>
      <c r="AI414" s="73"/>
      <c r="AJ414" s="73"/>
      <c r="AK414" s="73"/>
      <c r="AL414" s="73"/>
      <c r="AM414" s="73"/>
      <c r="AN414" s="73"/>
      <c r="AO414" s="73"/>
      <c r="AP414" s="73"/>
      <c r="AQ414" s="73"/>
      <c r="AR414" s="73"/>
      <c r="AS414" s="73"/>
      <c r="AT414" s="73"/>
      <c r="AU414" s="73"/>
      <c r="AV414" s="73"/>
      <c r="AW414" s="73"/>
      <c r="AX414" s="73"/>
      <c r="AY414" s="73"/>
      <c r="AZ414" s="73"/>
      <c r="BA414" s="73"/>
      <c r="BB414" s="73"/>
      <c r="BC414" s="73"/>
      <c r="BD414" s="73"/>
      <c r="BE414" s="73"/>
      <c r="BF414" s="73"/>
      <c r="BG414" s="73"/>
      <c r="BH414" s="73"/>
      <c r="BI414" s="73"/>
      <c r="BJ414" s="73"/>
      <c r="BK414" s="73"/>
      <c r="BL414" s="73"/>
      <c r="BM414" s="73"/>
      <c r="BN414" s="73"/>
    </row>
    <row r="415" spans="1:66" ht="13.2" x14ac:dyDescent="0.3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L415" s="73"/>
      <c r="M415" s="73"/>
      <c r="N415" s="73"/>
      <c r="O415" s="73"/>
      <c r="P415" s="73"/>
      <c r="Q415" s="73"/>
      <c r="R415" s="73"/>
      <c r="X415" s="73"/>
      <c r="Y415" s="73"/>
      <c r="Z415" s="73"/>
      <c r="AA415" s="73"/>
      <c r="AB415" s="73"/>
      <c r="AC415" s="73"/>
      <c r="AD415" s="73"/>
      <c r="AE415" s="73"/>
      <c r="AF415" s="73"/>
      <c r="AG415" s="73"/>
      <c r="AH415" s="73"/>
      <c r="AI415" s="73"/>
      <c r="AJ415" s="73"/>
      <c r="AK415" s="73"/>
      <c r="AL415" s="73"/>
      <c r="AM415" s="73"/>
      <c r="AN415" s="73"/>
      <c r="AO415" s="73"/>
      <c r="AP415" s="73"/>
      <c r="AQ415" s="73"/>
      <c r="AR415" s="73"/>
      <c r="AS415" s="73"/>
      <c r="AT415" s="73"/>
      <c r="AU415" s="73"/>
      <c r="AV415" s="73"/>
      <c r="AW415" s="73"/>
      <c r="AX415" s="73"/>
      <c r="AY415" s="73"/>
      <c r="AZ415" s="73"/>
      <c r="BA415" s="73"/>
      <c r="BB415" s="73"/>
      <c r="BC415" s="73"/>
      <c r="BD415" s="73"/>
      <c r="BE415" s="73"/>
      <c r="BF415" s="73"/>
      <c r="BG415" s="73"/>
      <c r="BH415" s="73"/>
      <c r="BI415" s="73"/>
      <c r="BJ415" s="73"/>
      <c r="BK415" s="73"/>
      <c r="BL415" s="73"/>
      <c r="BM415" s="73"/>
      <c r="BN415" s="73"/>
    </row>
    <row r="416" spans="1:66" ht="13.2" x14ac:dyDescent="0.3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L416" s="73"/>
      <c r="M416" s="73"/>
      <c r="N416" s="73"/>
      <c r="O416" s="73"/>
      <c r="P416" s="73"/>
      <c r="Q416" s="73"/>
      <c r="R416" s="73"/>
      <c r="X416" s="73"/>
      <c r="Y416" s="73"/>
      <c r="Z416" s="73"/>
      <c r="AA416" s="73"/>
      <c r="AB416" s="73"/>
      <c r="AC416" s="73"/>
      <c r="AD416" s="73"/>
      <c r="AE416" s="73"/>
      <c r="AF416" s="73"/>
      <c r="AG416" s="73"/>
      <c r="AH416" s="73"/>
      <c r="AI416" s="73"/>
      <c r="AJ416" s="73"/>
      <c r="AK416" s="73"/>
      <c r="AL416" s="73"/>
      <c r="AM416" s="73"/>
      <c r="AN416" s="73"/>
      <c r="AO416" s="73"/>
      <c r="AP416" s="73"/>
      <c r="AQ416" s="73"/>
      <c r="AR416" s="73"/>
      <c r="AS416" s="73"/>
      <c r="AT416" s="73"/>
      <c r="AU416" s="73"/>
      <c r="AV416" s="73"/>
      <c r="AW416" s="73"/>
      <c r="AX416" s="73"/>
      <c r="AY416" s="73"/>
      <c r="AZ416" s="73"/>
      <c r="BA416" s="73"/>
      <c r="BB416" s="73"/>
      <c r="BC416" s="73"/>
      <c r="BD416" s="73"/>
      <c r="BE416" s="73"/>
      <c r="BF416" s="73"/>
      <c r="BG416" s="73"/>
      <c r="BH416" s="73"/>
      <c r="BI416" s="73"/>
      <c r="BJ416" s="73"/>
      <c r="BK416" s="73"/>
      <c r="BL416" s="73"/>
      <c r="BM416" s="73"/>
      <c r="BN416" s="73"/>
    </row>
    <row r="417" spans="1:66" ht="13.2" x14ac:dyDescent="0.3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L417" s="73"/>
      <c r="M417" s="73"/>
      <c r="N417" s="73"/>
      <c r="O417" s="73"/>
      <c r="P417" s="73"/>
      <c r="Q417" s="73"/>
      <c r="R417" s="73"/>
      <c r="X417" s="73"/>
      <c r="Y417" s="73"/>
      <c r="Z417" s="73"/>
      <c r="AA417" s="73"/>
      <c r="AB417" s="73"/>
      <c r="AC417" s="73"/>
      <c r="AD417" s="73"/>
      <c r="AE417" s="73"/>
      <c r="AF417" s="73"/>
      <c r="AG417" s="73"/>
      <c r="AH417" s="73"/>
      <c r="AI417" s="73"/>
      <c r="AJ417" s="73"/>
      <c r="AK417" s="73"/>
      <c r="AL417" s="73"/>
      <c r="AM417" s="73"/>
      <c r="AN417" s="73"/>
      <c r="AO417" s="73"/>
      <c r="AP417" s="73"/>
      <c r="AQ417" s="73"/>
      <c r="AR417" s="73"/>
      <c r="AS417" s="73"/>
      <c r="AT417" s="73"/>
      <c r="AU417" s="73"/>
      <c r="AV417" s="73"/>
      <c r="AW417" s="73"/>
      <c r="AX417" s="73"/>
      <c r="AY417" s="73"/>
      <c r="AZ417" s="73"/>
      <c r="BA417" s="73"/>
      <c r="BB417" s="73"/>
      <c r="BC417" s="73"/>
      <c r="BD417" s="73"/>
      <c r="BE417" s="73"/>
      <c r="BF417" s="73"/>
      <c r="BG417" s="73"/>
      <c r="BH417" s="73"/>
      <c r="BI417" s="73"/>
      <c r="BJ417" s="73"/>
      <c r="BK417" s="73"/>
      <c r="BL417" s="73"/>
      <c r="BM417" s="73"/>
      <c r="BN417" s="73"/>
    </row>
    <row r="418" spans="1:66" ht="13.2" x14ac:dyDescent="0.3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L418" s="73"/>
      <c r="M418" s="73"/>
      <c r="N418" s="73"/>
      <c r="O418" s="73"/>
      <c r="P418" s="73"/>
      <c r="Q418" s="73"/>
      <c r="R418" s="73"/>
      <c r="X418" s="73"/>
      <c r="Y418" s="73"/>
      <c r="Z418" s="73"/>
      <c r="AA418" s="73"/>
      <c r="AB418" s="73"/>
      <c r="AC418" s="73"/>
      <c r="AD418" s="73"/>
      <c r="AE418" s="73"/>
      <c r="AF418" s="73"/>
      <c r="AG418" s="73"/>
      <c r="AH418" s="73"/>
      <c r="AI418" s="73"/>
      <c r="AJ418" s="73"/>
      <c r="AK418" s="73"/>
      <c r="AL418" s="73"/>
      <c r="AM418" s="73"/>
      <c r="AN418" s="73"/>
      <c r="AO418" s="73"/>
      <c r="AP418" s="73"/>
      <c r="AQ418" s="73"/>
      <c r="AR418" s="73"/>
      <c r="AS418" s="73"/>
      <c r="AT418" s="73"/>
      <c r="AU418" s="73"/>
      <c r="AV418" s="73"/>
      <c r="AW418" s="73"/>
      <c r="AX418" s="73"/>
      <c r="AY418" s="73"/>
      <c r="AZ418" s="73"/>
      <c r="BA418" s="73"/>
      <c r="BB418" s="73"/>
      <c r="BC418" s="73"/>
      <c r="BD418" s="73"/>
      <c r="BE418" s="73"/>
      <c r="BF418" s="73"/>
      <c r="BG418" s="73"/>
      <c r="BH418" s="73"/>
      <c r="BI418" s="73"/>
      <c r="BJ418" s="73"/>
      <c r="BK418" s="73"/>
      <c r="BL418" s="73"/>
      <c r="BM418" s="73"/>
      <c r="BN418" s="73"/>
    </row>
    <row r="419" spans="1:66" ht="13.2" x14ac:dyDescent="0.3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L419" s="73"/>
      <c r="M419" s="73"/>
      <c r="N419" s="73"/>
      <c r="O419" s="73"/>
      <c r="P419" s="73"/>
      <c r="Q419" s="73"/>
      <c r="R419" s="73"/>
      <c r="X419" s="73"/>
      <c r="Y419" s="73"/>
      <c r="Z419" s="73"/>
      <c r="AA419" s="73"/>
      <c r="AB419" s="73"/>
      <c r="AC419" s="73"/>
      <c r="AD419" s="73"/>
      <c r="AE419" s="73"/>
      <c r="AF419" s="73"/>
      <c r="AG419" s="73"/>
      <c r="AH419" s="73"/>
      <c r="AI419" s="73"/>
      <c r="AJ419" s="73"/>
      <c r="AK419" s="73"/>
      <c r="AL419" s="73"/>
      <c r="AM419" s="73"/>
      <c r="AN419" s="73"/>
      <c r="AO419" s="73"/>
      <c r="AP419" s="73"/>
      <c r="AQ419" s="73"/>
      <c r="AR419" s="73"/>
      <c r="AS419" s="73"/>
      <c r="AT419" s="73"/>
      <c r="AU419" s="73"/>
      <c r="AV419" s="73"/>
      <c r="AW419" s="73"/>
      <c r="AX419" s="73"/>
      <c r="AY419" s="73"/>
      <c r="AZ419" s="73"/>
      <c r="BA419" s="73"/>
      <c r="BB419" s="73"/>
      <c r="BC419" s="73"/>
      <c r="BD419" s="73"/>
      <c r="BE419" s="73"/>
      <c r="BF419" s="73"/>
      <c r="BG419" s="73"/>
      <c r="BH419" s="73"/>
      <c r="BI419" s="73"/>
      <c r="BJ419" s="73"/>
      <c r="BK419" s="73"/>
      <c r="BL419" s="73"/>
      <c r="BM419" s="73"/>
      <c r="BN419" s="73"/>
    </row>
    <row r="420" spans="1:66" ht="13.2" x14ac:dyDescent="0.3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L420" s="73"/>
      <c r="M420" s="73"/>
      <c r="N420" s="73"/>
      <c r="O420" s="73"/>
      <c r="P420" s="73"/>
      <c r="Q420" s="73"/>
      <c r="R420" s="73"/>
      <c r="X420" s="73"/>
      <c r="Y420" s="73"/>
      <c r="Z420" s="73"/>
      <c r="AA420" s="73"/>
      <c r="AB420" s="73"/>
      <c r="AC420" s="73"/>
      <c r="AD420" s="73"/>
      <c r="AE420" s="73"/>
      <c r="AF420" s="73"/>
      <c r="AG420" s="73"/>
      <c r="AH420" s="73"/>
      <c r="AI420" s="73"/>
      <c r="AJ420" s="73"/>
      <c r="AK420" s="73"/>
      <c r="AL420" s="73"/>
      <c r="AM420" s="73"/>
      <c r="AN420" s="73"/>
      <c r="AO420" s="73"/>
      <c r="AP420" s="73"/>
      <c r="AQ420" s="73"/>
      <c r="AR420" s="73"/>
      <c r="AS420" s="73"/>
      <c r="AT420" s="73"/>
      <c r="AU420" s="73"/>
      <c r="AV420" s="73"/>
      <c r="AW420" s="73"/>
      <c r="AX420" s="73"/>
      <c r="AY420" s="73"/>
      <c r="AZ420" s="73"/>
      <c r="BA420" s="73"/>
      <c r="BB420" s="73"/>
      <c r="BC420" s="73"/>
      <c r="BD420" s="73"/>
      <c r="BE420" s="73"/>
      <c r="BF420" s="73"/>
      <c r="BG420" s="73"/>
      <c r="BH420" s="73"/>
      <c r="BI420" s="73"/>
      <c r="BJ420" s="73"/>
      <c r="BK420" s="73"/>
      <c r="BL420" s="73"/>
      <c r="BM420" s="73"/>
      <c r="BN420" s="73"/>
    </row>
    <row r="421" spans="1:66" ht="13.2" x14ac:dyDescent="0.3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L421" s="73"/>
      <c r="M421" s="73"/>
      <c r="N421" s="73"/>
      <c r="O421" s="73"/>
      <c r="P421" s="73"/>
      <c r="Q421" s="73"/>
      <c r="R421" s="73"/>
      <c r="X421" s="73"/>
      <c r="Y421" s="73"/>
      <c r="Z421" s="73"/>
      <c r="AA421" s="73"/>
      <c r="AB421" s="73"/>
      <c r="AC421" s="73"/>
      <c r="AD421" s="73"/>
      <c r="AE421" s="73"/>
      <c r="AF421" s="73"/>
      <c r="AG421" s="73"/>
      <c r="AH421" s="73"/>
      <c r="AI421" s="73"/>
      <c r="AJ421" s="73"/>
      <c r="AK421" s="73"/>
      <c r="AL421" s="73"/>
      <c r="AM421" s="73"/>
      <c r="AN421" s="73"/>
      <c r="AO421" s="73"/>
      <c r="AP421" s="73"/>
      <c r="AQ421" s="73"/>
      <c r="AR421" s="73"/>
      <c r="AS421" s="73"/>
      <c r="AT421" s="73"/>
      <c r="AU421" s="73"/>
      <c r="AV421" s="73"/>
      <c r="AW421" s="73"/>
      <c r="AX421" s="73"/>
      <c r="AY421" s="73"/>
      <c r="AZ421" s="73"/>
      <c r="BA421" s="73"/>
      <c r="BB421" s="73"/>
      <c r="BC421" s="73"/>
      <c r="BD421" s="73"/>
      <c r="BE421" s="73"/>
      <c r="BF421" s="73"/>
      <c r="BG421" s="73"/>
      <c r="BH421" s="73"/>
      <c r="BI421" s="73"/>
      <c r="BJ421" s="73"/>
      <c r="BK421" s="73"/>
      <c r="BL421" s="73"/>
      <c r="BM421" s="73"/>
      <c r="BN421" s="73"/>
    </row>
    <row r="422" spans="1:66" ht="13.2" x14ac:dyDescent="0.3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L422" s="73"/>
      <c r="M422" s="73"/>
      <c r="N422" s="73"/>
      <c r="O422" s="73"/>
      <c r="P422" s="73"/>
      <c r="Q422" s="73"/>
      <c r="R422" s="73"/>
      <c r="X422" s="73"/>
      <c r="Y422" s="73"/>
      <c r="Z422" s="73"/>
      <c r="AA422" s="73"/>
      <c r="AB422" s="73"/>
      <c r="AC422" s="73"/>
      <c r="AD422" s="73"/>
      <c r="AE422" s="73"/>
      <c r="AF422" s="73"/>
      <c r="AG422" s="73"/>
      <c r="AH422" s="73"/>
      <c r="AI422" s="73"/>
      <c r="AJ422" s="73"/>
      <c r="AK422" s="73"/>
      <c r="AL422" s="73"/>
      <c r="AM422" s="73"/>
      <c r="AN422" s="73"/>
      <c r="AO422" s="73"/>
      <c r="AP422" s="73"/>
      <c r="AQ422" s="73"/>
      <c r="AR422" s="73"/>
      <c r="AS422" s="73"/>
      <c r="AT422" s="73"/>
      <c r="AU422" s="73"/>
      <c r="AV422" s="73"/>
      <c r="AW422" s="73"/>
      <c r="AX422" s="73"/>
      <c r="AY422" s="73"/>
      <c r="AZ422" s="73"/>
      <c r="BA422" s="73"/>
      <c r="BB422" s="73"/>
      <c r="BC422" s="73"/>
      <c r="BD422" s="73"/>
      <c r="BE422" s="73"/>
      <c r="BF422" s="73"/>
      <c r="BG422" s="73"/>
      <c r="BH422" s="73"/>
      <c r="BI422" s="73"/>
      <c r="BJ422" s="73"/>
      <c r="BK422" s="73"/>
      <c r="BL422" s="73"/>
      <c r="BM422" s="73"/>
      <c r="BN422" s="73"/>
    </row>
    <row r="423" spans="1:66" ht="13.2" x14ac:dyDescent="0.3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L423" s="73"/>
      <c r="M423" s="73"/>
      <c r="N423" s="73"/>
      <c r="O423" s="73"/>
      <c r="P423" s="73"/>
      <c r="Q423" s="73"/>
      <c r="R423" s="73"/>
      <c r="X423" s="73"/>
      <c r="Y423" s="73"/>
      <c r="Z423" s="73"/>
      <c r="AA423" s="73"/>
      <c r="AB423" s="73"/>
      <c r="AC423" s="73"/>
      <c r="AD423" s="73"/>
      <c r="AE423" s="73"/>
      <c r="AF423" s="73"/>
      <c r="AG423" s="73"/>
      <c r="AH423" s="73"/>
      <c r="AI423" s="73"/>
      <c r="AJ423" s="73"/>
      <c r="AK423" s="73"/>
      <c r="AL423" s="73"/>
      <c r="AM423" s="73"/>
      <c r="AN423" s="73"/>
      <c r="AO423" s="73"/>
      <c r="AP423" s="73"/>
      <c r="AQ423" s="73"/>
      <c r="AR423" s="73"/>
      <c r="AS423" s="73"/>
      <c r="AT423" s="73"/>
      <c r="AU423" s="73"/>
      <c r="AV423" s="73"/>
      <c r="AW423" s="73"/>
      <c r="AX423" s="73"/>
      <c r="AY423" s="73"/>
      <c r="AZ423" s="73"/>
      <c r="BA423" s="73"/>
      <c r="BB423" s="73"/>
      <c r="BC423" s="73"/>
      <c r="BD423" s="73"/>
      <c r="BE423" s="73"/>
      <c r="BF423" s="73"/>
      <c r="BG423" s="73"/>
      <c r="BH423" s="73"/>
      <c r="BI423" s="73"/>
      <c r="BJ423" s="73"/>
      <c r="BK423" s="73"/>
      <c r="BL423" s="73"/>
      <c r="BM423" s="73"/>
      <c r="BN423" s="73"/>
    </row>
    <row r="424" spans="1:66" ht="13.2" x14ac:dyDescent="0.3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L424" s="73"/>
      <c r="M424" s="73"/>
      <c r="N424" s="73"/>
      <c r="O424" s="73"/>
      <c r="P424" s="73"/>
      <c r="Q424" s="73"/>
      <c r="R424" s="73"/>
      <c r="X424" s="73"/>
      <c r="Y424" s="73"/>
      <c r="Z424" s="73"/>
      <c r="AA424" s="73"/>
      <c r="AB424" s="73"/>
      <c r="AC424" s="73"/>
      <c r="AD424" s="73"/>
      <c r="AE424" s="73"/>
      <c r="AF424" s="73"/>
      <c r="AG424" s="73"/>
      <c r="AH424" s="73"/>
      <c r="AI424" s="73"/>
      <c r="AJ424" s="73"/>
      <c r="AK424" s="73"/>
      <c r="AL424" s="73"/>
      <c r="AM424" s="73"/>
      <c r="AN424" s="73"/>
      <c r="AO424" s="73"/>
      <c r="AP424" s="73"/>
      <c r="AQ424" s="73"/>
      <c r="AR424" s="73"/>
      <c r="AS424" s="73"/>
      <c r="AT424" s="73"/>
      <c r="AU424" s="73"/>
      <c r="AV424" s="73"/>
      <c r="AW424" s="73"/>
      <c r="AX424" s="73"/>
      <c r="AY424" s="73"/>
      <c r="AZ424" s="73"/>
      <c r="BA424" s="73"/>
      <c r="BB424" s="73"/>
      <c r="BC424" s="73"/>
      <c r="BD424" s="73"/>
      <c r="BE424" s="73"/>
      <c r="BF424" s="73"/>
      <c r="BG424" s="73"/>
      <c r="BH424" s="73"/>
      <c r="BI424" s="73"/>
      <c r="BJ424" s="73"/>
      <c r="BK424" s="73"/>
      <c r="BL424" s="73"/>
      <c r="BM424" s="73"/>
      <c r="BN424" s="73"/>
    </row>
    <row r="425" spans="1:66" ht="13.2" x14ac:dyDescent="0.3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L425" s="73"/>
      <c r="M425" s="73"/>
      <c r="N425" s="73"/>
      <c r="O425" s="73"/>
      <c r="P425" s="73"/>
      <c r="Q425" s="73"/>
      <c r="R425" s="73"/>
      <c r="X425" s="73"/>
      <c r="Y425" s="73"/>
      <c r="Z425" s="73"/>
      <c r="AA425" s="73"/>
      <c r="AB425" s="73"/>
      <c r="AC425" s="73"/>
      <c r="AD425" s="73"/>
      <c r="AE425" s="73"/>
      <c r="AF425" s="73"/>
      <c r="AG425" s="73"/>
      <c r="AH425" s="73"/>
      <c r="AI425" s="73"/>
      <c r="AJ425" s="73"/>
      <c r="AK425" s="73"/>
      <c r="AL425" s="73"/>
      <c r="AM425" s="73"/>
      <c r="AN425" s="73"/>
      <c r="AO425" s="73"/>
      <c r="AP425" s="73"/>
      <c r="AQ425" s="73"/>
      <c r="AR425" s="73"/>
      <c r="AS425" s="73"/>
      <c r="AT425" s="73"/>
      <c r="AU425" s="73"/>
      <c r="AV425" s="73"/>
      <c r="AW425" s="73"/>
      <c r="AX425" s="73"/>
      <c r="AY425" s="73"/>
      <c r="AZ425" s="73"/>
      <c r="BA425" s="73"/>
      <c r="BB425" s="73"/>
      <c r="BC425" s="73"/>
      <c r="BD425" s="73"/>
      <c r="BE425" s="73"/>
      <c r="BF425" s="73"/>
      <c r="BG425" s="73"/>
      <c r="BH425" s="73"/>
      <c r="BI425" s="73"/>
      <c r="BJ425" s="73"/>
      <c r="BK425" s="73"/>
      <c r="BL425" s="73"/>
      <c r="BM425" s="73"/>
      <c r="BN425" s="73"/>
    </row>
    <row r="426" spans="1:66" ht="13.2" x14ac:dyDescent="0.3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L426" s="73"/>
      <c r="M426" s="73"/>
      <c r="N426" s="73"/>
      <c r="O426" s="73"/>
      <c r="P426" s="73"/>
      <c r="Q426" s="73"/>
      <c r="R426" s="73"/>
      <c r="X426" s="73"/>
      <c r="Y426" s="73"/>
      <c r="Z426" s="73"/>
      <c r="AA426" s="73"/>
      <c r="AB426" s="73"/>
      <c r="AC426" s="73"/>
      <c r="AD426" s="73"/>
      <c r="AE426" s="73"/>
      <c r="AF426" s="73"/>
      <c r="AG426" s="73"/>
      <c r="AH426" s="73"/>
      <c r="AI426" s="73"/>
      <c r="AJ426" s="73"/>
      <c r="AK426" s="73"/>
      <c r="AL426" s="73"/>
      <c r="AM426" s="73"/>
      <c r="AN426" s="73"/>
      <c r="AO426" s="73"/>
      <c r="AP426" s="73"/>
      <c r="AQ426" s="73"/>
      <c r="AR426" s="73"/>
      <c r="AS426" s="73"/>
      <c r="AT426" s="73"/>
      <c r="AU426" s="73"/>
      <c r="AV426" s="73"/>
      <c r="AW426" s="73"/>
      <c r="AX426" s="73"/>
      <c r="AY426" s="73"/>
      <c r="AZ426" s="73"/>
      <c r="BA426" s="73"/>
      <c r="BB426" s="73"/>
      <c r="BC426" s="73"/>
      <c r="BD426" s="73"/>
      <c r="BE426" s="73"/>
      <c r="BF426" s="73"/>
      <c r="BG426" s="73"/>
      <c r="BH426" s="73"/>
      <c r="BI426" s="73"/>
      <c r="BJ426" s="73"/>
      <c r="BK426" s="73"/>
      <c r="BL426" s="73"/>
      <c r="BM426" s="73"/>
      <c r="BN426" s="73"/>
    </row>
    <row r="427" spans="1:66" ht="13.2" x14ac:dyDescent="0.3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L427" s="73"/>
      <c r="M427" s="73"/>
      <c r="N427" s="73"/>
      <c r="O427" s="73"/>
      <c r="P427" s="73"/>
      <c r="Q427" s="73"/>
      <c r="R427" s="73"/>
      <c r="X427" s="73"/>
      <c r="Y427" s="73"/>
      <c r="Z427" s="73"/>
      <c r="AA427" s="73"/>
      <c r="AB427" s="73"/>
      <c r="AC427" s="73"/>
      <c r="AD427" s="73"/>
      <c r="AE427" s="73"/>
      <c r="AF427" s="73"/>
      <c r="AG427" s="73"/>
      <c r="AH427" s="73"/>
      <c r="AI427" s="73"/>
      <c r="AJ427" s="73"/>
      <c r="AK427" s="73"/>
      <c r="AL427" s="73"/>
      <c r="AM427" s="73"/>
      <c r="AN427" s="73"/>
      <c r="AO427" s="73"/>
      <c r="AP427" s="73"/>
      <c r="AQ427" s="73"/>
      <c r="AR427" s="73"/>
      <c r="AS427" s="73"/>
      <c r="AT427" s="73"/>
      <c r="AU427" s="73"/>
      <c r="AV427" s="73"/>
      <c r="AW427" s="73"/>
      <c r="AX427" s="73"/>
      <c r="AY427" s="73"/>
      <c r="AZ427" s="73"/>
      <c r="BA427" s="73"/>
      <c r="BB427" s="73"/>
      <c r="BC427" s="73"/>
      <c r="BD427" s="73"/>
      <c r="BE427" s="73"/>
      <c r="BF427" s="73"/>
      <c r="BG427" s="73"/>
      <c r="BH427" s="73"/>
      <c r="BI427" s="73"/>
      <c r="BJ427" s="73"/>
      <c r="BK427" s="73"/>
      <c r="BL427" s="73"/>
      <c r="BM427" s="73"/>
      <c r="BN427" s="73"/>
    </row>
    <row r="428" spans="1:66" ht="13.2" x14ac:dyDescent="0.3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L428" s="73"/>
      <c r="M428" s="73"/>
      <c r="N428" s="73"/>
      <c r="O428" s="73"/>
      <c r="P428" s="73"/>
      <c r="Q428" s="73"/>
      <c r="R428" s="73"/>
      <c r="X428" s="73"/>
      <c r="Y428" s="73"/>
      <c r="Z428" s="73"/>
      <c r="AA428" s="73"/>
      <c r="AB428" s="73"/>
      <c r="AC428" s="73"/>
      <c r="AD428" s="73"/>
      <c r="AE428" s="73"/>
      <c r="AF428" s="73"/>
      <c r="AG428" s="73"/>
      <c r="AH428" s="73"/>
      <c r="AI428" s="73"/>
      <c r="AJ428" s="73"/>
      <c r="AK428" s="73"/>
      <c r="AL428" s="73"/>
      <c r="AM428" s="73"/>
      <c r="AN428" s="73"/>
      <c r="AO428" s="73"/>
      <c r="AP428" s="73"/>
      <c r="AQ428" s="73"/>
      <c r="AR428" s="73"/>
      <c r="AS428" s="73"/>
      <c r="AT428" s="73"/>
      <c r="AU428" s="73"/>
      <c r="AV428" s="73"/>
      <c r="AW428" s="73"/>
      <c r="AX428" s="73"/>
      <c r="AY428" s="73"/>
      <c r="AZ428" s="73"/>
      <c r="BA428" s="73"/>
      <c r="BB428" s="73"/>
      <c r="BC428" s="73"/>
      <c r="BD428" s="73"/>
      <c r="BE428" s="73"/>
      <c r="BF428" s="73"/>
      <c r="BG428" s="73"/>
      <c r="BH428" s="73"/>
      <c r="BI428" s="73"/>
      <c r="BJ428" s="73"/>
      <c r="BK428" s="73"/>
      <c r="BL428" s="73"/>
      <c r="BM428" s="73"/>
      <c r="BN428" s="73"/>
    </row>
    <row r="429" spans="1:66" ht="13.2" x14ac:dyDescent="0.3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L429" s="73"/>
      <c r="M429" s="73"/>
      <c r="N429" s="73"/>
      <c r="O429" s="73"/>
      <c r="P429" s="73"/>
      <c r="Q429" s="73"/>
      <c r="R429" s="73"/>
      <c r="X429" s="73"/>
      <c r="Y429" s="73"/>
      <c r="Z429" s="73"/>
      <c r="AA429" s="73"/>
      <c r="AB429" s="73"/>
      <c r="AC429" s="73"/>
      <c r="AD429" s="73"/>
      <c r="AE429" s="73"/>
      <c r="AF429" s="73"/>
      <c r="AG429" s="73"/>
      <c r="AH429" s="73"/>
      <c r="AI429" s="73"/>
      <c r="AJ429" s="73"/>
      <c r="AK429" s="73"/>
      <c r="AL429" s="73"/>
      <c r="AM429" s="73"/>
      <c r="AN429" s="73"/>
      <c r="AO429" s="73"/>
      <c r="AP429" s="73"/>
      <c r="AQ429" s="73"/>
      <c r="AR429" s="73"/>
      <c r="AS429" s="73"/>
      <c r="AT429" s="73"/>
      <c r="AU429" s="73"/>
      <c r="AV429" s="73"/>
      <c r="AW429" s="73"/>
      <c r="AX429" s="73"/>
      <c r="AY429" s="73"/>
      <c r="AZ429" s="73"/>
      <c r="BA429" s="73"/>
      <c r="BB429" s="73"/>
      <c r="BC429" s="73"/>
      <c r="BD429" s="73"/>
      <c r="BE429" s="73"/>
      <c r="BF429" s="73"/>
      <c r="BG429" s="73"/>
      <c r="BH429" s="73"/>
      <c r="BI429" s="73"/>
      <c r="BJ429" s="73"/>
      <c r="BK429" s="73"/>
      <c r="BL429" s="73"/>
      <c r="BM429" s="73"/>
      <c r="BN429" s="73"/>
    </row>
    <row r="430" spans="1:66" ht="13.2" x14ac:dyDescent="0.3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L430" s="73"/>
      <c r="M430" s="73"/>
      <c r="N430" s="73"/>
      <c r="O430" s="73"/>
      <c r="P430" s="73"/>
      <c r="Q430" s="73"/>
      <c r="R430" s="73"/>
      <c r="X430" s="73"/>
      <c r="Y430" s="73"/>
      <c r="Z430" s="73"/>
      <c r="AA430" s="73"/>
      <c r="AB430" s="73"/>
      <c r="AC430" s="73"/>
      <c r="AD430" s="73"/>
      <c r="AE430" s="73"/>
      <c r="AF430" s="73"/>
      <c r="AG430" s="73"/>
      <c r="AH430" s="73"/>
      <c r="AI430" s="73"/>
      <c r="AJ430" s="73"/>
      <c r="AK430" s="73"/>
      <c r="AL430" s="73"/>
      <c r="AM430" s="73"/>
      <c r="AN430" s="73"/>
      <c r="AO430" s="73"/>
      <c r="AP430" s="73"/>
      <c r="AQ430" s="73"/>
      <c r="AR430" s="73"/>
      <c r="AS430" s="73"/>
      <c r="AT430" s="73"/>
      <c r="AU430" s="73"/>
      <c r="AV430" s="73"/>
      <c r="AW430" s="73"/>
      <c r="AX430" s="73"/>
      <c r="AY430" s="73"/>
      <c r="AZ430" s="73"/>
      <c r="BA430" s="73"/>
      <c r="BB430" s="73"/>
      <c r="BC430" s="73"/>
      <c r="BD430" s="73"/>
      <c r="BE430" s="73"/>
      <c r="BF430" s="73"/>
      <c r="BG430" s="73"/>
      <c r="BH430" s="73"/>
      <c r="BI430" s="73"/>
      <c r="BJ430" s="73"/>
      <c r="BK430" s="73"/>
      <c r="BL430" s="73"/>
      <c r="BM430" s="73"/>
      <c r="BN430" s="73"/>
    </row>
    <row r="431" spans="1:66" ht="13.2" x14ac:dyDescent="0.3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L431" s="73"/>
      <c r="M431" s="73"/>
      <c r="N431" s="73"/>
      <c r="O431" s="73"/>
      <c r="P431" s="73"/>
      <c r="Q431" s="73"/>
      <c r="R431" s="73"/>
      <c r="X431" s="73"/>
      <c r="Y431" s="73"/>
      <c r="Z431" s="73"/>
      <c r="AA431" s="73"/>
      <c r="AB431" s="73"/>
      <c r="AC431" s="73"/>
      <c r="AD431" s="73"/>
      <c r="AE431" s="73"/>
      <c r="AF431" s="73"/>
      <c r="AG431" s="73"/>
      <c r="AH431" s="73"/>
      <c r="AI431" s="73"/>
      <c r="AJ431" s="73"/>
      <c r="AK431" s="73"/>
      <c r="AL431" s="73"/>
      <c r="AM431" s="73"/>
      <c r="AN431" s="73"/>
      <c r="AO431" s="73"/>
      <c r="AP431" s="73"/>
      <c r="AQ431" s="73"/>
      <c r="AR431" s="73"/>
      <c r="AS431" s="73"/>
      <c r="AT431" s="73"/>
      <c r="AU431" s="73"/>
      <c r="AV431" s="73"/>
      <c r="AW431" s="73"/>
      <c r="AX431" s="73"/>
      <c r="AY431" s="73"/>
      <c r="AZ431" s="73"/>
      <c r="BA431" s="73"/>
      <c r="BB431" s="73"/>
      <c r="BC431" s="73"/>
      <c r="BD431" s="73"/>
      <c r="BE431" s="73"/>
      <c r="BF431" s="73"/>
      <c r="BG431" s="73"/>
      <c r="BH431" s="73"/>
      <c r="BI431" s="73"/>
      <c r="BJ431" s="73"/>
      <c r="BK431" s="73"/>
      <c r="BL431" s="73"/>
      <c r="BM431" s="73"/>
      <c r="BN431" s="73"/>
    </row>
    <row r="432" spans="1:66" ht="13.2" x14ac:dyDescent="0.3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L432" s="73"/>
      <c r="M432" s="73"/>
      <c r="N432" s="73"/>
      <c r="O432" s="73"/>
      <c r="P432" s="73"/>
      <c r="Q432" s="73"/>
      <c r="R432" s="73"/>
      <c r="X432" s="73"/>
      <c r="Y432" s="73"/>
      <c r="Z432" s="73"/>
      <c r="AA432" s="73"/>
      <c r="AB432" s="73"/>
      <c r="AC432" s="73"/>
      <c r="AD432" s="73"/>
      <c r="AE432" s="73"/>
      <c r="AF432" s="73"/>
      <c r="AG432" s="73"/>
      <c r="AH432" s="73"/>
      <c r="AI432" s="73"/>
      <c r="AJ432" s="73"/>
      <c r="AK432" s="73"/>
      <c r="AL432" s="73"/>
      <c r="AM432" s="73"/>
      <c r="AN432" s="73"/>
      <c r="AO432" s="73"/>
      <c r="AP432" s="73"/>
      <c r="AQ432" s="73"/>
      <c r="AR432" s="73"/>
      <c r="AS432" s="73"/>
      <c r="AT432" s="73"/>
      <c r="AU432" s="73"/>
      <c r="AV432" s="73"/>
      <c r="AW432" s="73"/>
      <c r="AX432" s="73"/>
      <c r="AY432" s="73"/>
      <c r="AZ432" s="73"/>
      <c r="BA432" s="73"/>
      <c r="BB432" s="73"/>
      <c r="BC432" s="73"/>
      <c r="BD432" s="73"/>
      <c r="BE432" s="73"/>
      <c r="BF432" s="73"/>
      <c r="BG432" s="73"/>
      <c r="BH432" s="73"/>
      <c r="BI432" s="73"/>
      <c r="BJ432" s="73"/>
      <c r="BK432" s="73"/>
      <c r="BL432" s="73"/>
      <c r="BM432" s="73"/>
      <c r="BN432" s="73"/>
    </row>
    <row r="433" spans="1:66" ht="13.2" x14ac:dyDescent="0.3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L433" s="73"/>
      <c r="M433" s="73"/>
      <c r="N433" s="73"/>
      <c r="O433" s="73"/>
      <c r="P433" s="73"/>
      <c r="Q433" s="73"/>
      <c r="R433" s="73"/>
      <c r="X433" s="73"/>
      <c r="Y433" s="73"/>
      <c r="Z433" s="73"/>
      <c r="AA433" s="73"/>
      <c r="AB433" s="73"/>
      <c r="AC433" s="73"/>
      <c r="AD433" s="73"/>
      <c r="AE433" s="73"/>
      <c r="AF433" s="73"/>
      <c r="AG433" s="73"/>
      <c r="AH433" s="73"/>
      <c r="AI433" s="73"/>
      <c r="AJ433" s="73"/>
      <c r="AK433" s="73"/>
      <c r="AL433" s="73"/>
      <c r="AM433" s="73"/>
      <c r="AN433" s="73"/>
      <c r="AO433" s="73"/>
      <c r="AP433" s="73"/>
      <c r="AQ433" s="73"/>
      <c r="AR433" s="73"/>
      <c r="AS433" s="73"/>
      <c r="AT433" s="73"/>
      <c r="AU433" s="73"/>
      <c r="AV433" s="73"/>
      <c r="AW433" s="73"/>
      <c r="AX433" s="73"/>
      <c r="AY433" s="73"/>
      <c r="AZ433" s="73"/>
      <c r="BA433" s="73"/>
      <c r="BB433" s="73"/>
      <c r="BC433" s="73"/>
      <c r="BD433" s="73"/>
      <c r="BE433" s="73"/>
      <c r="BF433" s="73"/>
      <c r="BG433" s="73"/>
      <c r="BH433" s="73"/>
      <c r="BI433" s="73"/>
      <c r="BJ433" s="73"/>
      <c r="BK433" s="73"/>
      <c r="BL433" s="73"/>
      <c r="BM433" s="73"/>
      <c r="BN433" s="73"/>
    </row>
    <row r="434" spans="1:66" ht="13.2" x14ac:dyDescent="0.3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L434" s="73"/>
      <c r="M434" s="73"/>
      <c r="N434" s="73"/>
      <c r="O434" s="73"/>
      <c r="P434" s="73"/>
      <c r="Q434" s="73"/>
      <c r="R434" s="73"/>
      <c r="X434" s="73"/>
      <c r="Y434" s="73"/>
      <c r="Z434" s="73"/>
      <c r="AA434" s="73"/>
      <c r="AB434" s="73"/>
      <c r="AC434" s="73"/>
      <c r="AD434" s="73"/>
      <c r="AE434" s="73"/>
      <c r="AF434" s="73"/>
      <c r="AG434" s="73"/>
      <c r="AH434" s="73"/>
      <c r="AI434" s="73"/>
      <c r="AJ434" s="73"/>
      <c r="AK434" s="73"/>
      <c r="AL434" s="73"/>
      <c r="AM434" s="73"/>
      <c r="AN434" s="73"/>
      <c r="AO434" s="73"/>
      <c r="AP434" s="73"/>
      <c r="AQ434" s="73"/>
      <c r="AR434" s="73"/>
      <c r="AS434" s="73"/>
      <c r="AT434" s="73"/>
      <c r="AU434" s="73"/>
      <c r="AV434" s="73"/>
      <c r="AW434" s="73"/>
      <c r="AX434" s="73"/>
      <c r="AY434" s="73"/>
      <c r="AZ434" s="73"/>
      <c r="BA434" s="73"/>
      <c r="BB434" s="73"/>
      <c r="BC434" s="73"/>
      <c r="BD434" s="73"/>
      <c r="BE434" s="73"/>
      <c r="BF434" s="73"/>
      <c r="BG434" s="73"/>
      <c r="BH434" s="73"/>
      <c r="BI434" s="73"/>
      <c r="BJ434" s="73"/>
      <c r="BK434" s="73"/>
      <c r="BL434" s="73"/>
      <c r="BM434" s="73"/>
      <c r="BN434" s="73"/>
    </row>
    <row r="435" spans="1:66" ht="13.2" x14ac:dyDescent="0.3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L435" s="73"/>
      <c r="M435" s="73"/>
      <c r="N435" s="73"/>
      <c r="O435" s="73"/>
      <c r="P435" s="73"/>
      <c r="Q435" s="73"/>
      <c r="R435" s="73"/>
      <c r="X435" s="73"/>
      <c r="Y435" s="73"/>
      <c r="Z435" s="73"/>
      <c r="AA435" s="73"/>
      <c r="AB435" s="73"/>
      <c r="AC435" s="73"/>
      <c r="AD435" s="73"/>
      <c r="AE435" s="73"/>
      <c r="AF435" s="73"/>
      <c r="AG435" s="73"/>
      <c r="AH435" s="73"/>
      <c r="AI435" s="73"/>
      <c r="AJ435" s="73"/>
      <c r="AK435" s="73"/>
      <c r="AL435" s="73"/>
      <c r="AM435" s="73"/>
      <c r="AN435" s="73"/>
      <c r="AO435" s="73"/>
      <c r="AP435" s="73"/>
      <c r="AQ435" s="73"/>
      <c r="AR435" s="73"/>
      <c r="AS435" s="73"/>
      <c r="AT435" s="73"/>
      <c r="AU435" s="73"/>
      <c r="AV435" s="73"/>
      <c r="AW435" s="73"/>
      <c r="AX435" s="73"/>
      <c r="AY435" s="73"/>
      <c r="AZ435" s="73"/>
      <c r="BA435" s="73"/>
      <c r="BB435" s="73"/>
      <c r="BC435" s="73"/>
      <c r="BD435" s="73"/>
      <c r="BE435" s="73"/>
      <c r="BF435" s="73"/>
      <c r="BG435" s="73"/>
      <c r="BH435" s="73"/>
      <c r="BI435" s="73"/>
      <c r="BJ435" s="73"/>
      <c r="BK435" s="73"/>
      <c r="BL435" s="73"/>
      <c r="BM435" s="73"/>
      <c r="BN435" s="73"/>
    </row>
    <row r="436" spans="1:66" ht="13.2" x14ac:dyDescent="0.3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L436" s="73"/>
      <c r="M436" s="73"/>
      <c r="N436" s="73"/>
      <c r="O436" s="73"/>
      <c r="P436" s="73"/>
      <c r="Q436" s="73"/>
      <c r="R436" s="73"/>
      <c r="X436" s="73"/>
      <c r="Y436" s="73"/>
      <c r="Z436" s="73"/>
      <c r="AA436" s="73"/>
      <c r="AB436" s="73"/>
      <c r="AC436" s="73"/>
      <c r="AD436" s="73"/>
      <c r="AE436" s="73"/>
      <c r="AF436" s="73"/>
      <c r="AG436" s="73"/>
      <c r="AH436" s="73"/>
      <c r="AI436" s="73"/>
      <c r="AJ436" s="73"/>
      <c r="AK436" s="73"/>
      <c r="AL436" s="73"/>
      <c r="AM436" s="73"/>
      <c r="AN436" s="73"/>
      <c r="AO436" s="73"/>
      <c r="AP436" s="73"/>
      <c r="AQ436" s="73"/>
      <c r="AR436" s="73"/>
      <c r="AS436" s="73"/>
      <c r="AT436" s="73"/>
      <c r="AU436" s="73"/>
      <c r="AV436" s="73"/>
      <c r="AW436" s="73"/>
      <c r="AX436" s="73"/>
      <c r="AY436" s="73"/>
      <c r="AZ436" s="73"/>
      <c r="BA436" s="73"/>
      <c r="BB436" s="73"/>
      <c r="BC436" s="73"/>
      <c r="BD436" s="73"/>
      <c r="BE436" s="73"/>
      <c r="BF436" s="73"/>
      <c r="BG436" s="73"/>
      <c r="BH436" s="73"/>
      <c r="BI436" s="73"/>
      <c r="BJ436" s="73"/>
      <c r="BK436" s="73"/>
      <c r="BL436" s="73"/>
      <c r="BM436" s="73"/>
      <c r="BN436" s="73"/>
    </row>
    <row r="437" spans="1:66" ht="13.2" x14ac:dyDescent="0.3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L437" s="73"/>
      <c r="M437" s="73"/>
      <c r="N437" s="73"/>
      <c r="O437" s="73"/>
      <c r="P437" s="73"/>
      <c r="Q437" s="73"/>
      <c r="R437" s="73"/>
      <c r="X437" s="73"/>
      <c r="Y437" s="73"/>
      <c r="Z437" s="73"/>
      <c r="AA437" s="73"/>
      <c r="AB437" s="73"/>
      <c r="AC437" s="73"/>
      <c r="AD437" s="73"/>
      <c r="AE437" s="73"/>
      <c r="AF437" s="73"/>
      <c r="AG437" s="73"/>
      <c r="AH437" s="73"/>
      <c r="AI437" s="73"/>
      <c r="AJ437" s="73"/>
      <c r="AK437" s="73"/>
      <c r="AL437" s="73"/>
      <c r="AM437" s="73"/>
      <c r="AN437" s="73"/>
      <c r="AO437" s="73"/>
      <c r="AP437" s="73"/>
      <c r="AQ437" s="73"/>
      <c r="AR437" s="73"/>
      <c r="AS437" s="73"/>
      <c r="AT437" s="73"/>
      <c r="AU437" s="73"/>
      <c r="AV437" s="73"/>
      <c r="AW437" s="73"/>
      <c r="AX437" s="73"/>
      <c r="AY437" s="73"/>
      <c r="AZ437" s="73"/>
      <c r="BA437" s="73"/>
      <c r="BB437" s="73"/>
      <c r="BC437" s="73"/>
      <c r="BD437" s="73"/>
      <c r="BE437" s="73"/>
      <c r="BF437" s="73"/>
      <c r="BG437" s="73"/>
      <c r="BH437" s="73"/>
      <c r="BI437" s="73"/>
      <c r="BJ437" s="73"/>
      <c r="BK437" s="73"/>
      <c r="BL437" s="73"/>
      <c r="BM437" s="73"/>
      <c r="BN437" s="73"/>
    </row>
    <row r="438" spans="1:66" ht="13.2" x14ac:dyDescent="0.3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L438" s="73"/>
      <c r="M438" s="73"/>
      <c r="N438" s="73"/>
      <c r="O438" s="73"/>
      <c r="P438" s="73"/>
      <c r="Q438" s="73"/>
      <c r="R438" s="73"/>
      <c r="X438" s="73"/>
      <c r="Y438" s="73"/>
      <c r="Z438" s="73"/>
      <c r="AA438" s="73"/>
      <c r="AB438" s="73"/>
      <c r="AC438" s="73"/>
      <c r="AD438" s="73"/>
      <c r="AE438" s="73"/>
      <c r="AF438" s="73"/>
      <c r="AG438" s="73"/>
      <c r="AH438" s="73"/>
      <c r="AI438" s="73"/>
      <c r="AJ438" s="73"/>
      <c r="AK438" s="73"/>
      <c r="AL438" s="73"/>
      <c r="AM438" s="73"/>
      <c r="AN438" s="73"/>
      <c r="AO438" s="73"/>
      <c r="AP438" s="73"/>
      <c r="AQ438" s="73"/>
      <c r="AR438" s="73"/>
      <c r="AS438" s="73"/>
      <c r="AT438" s="73"/>
      <c r="AU438" s="73"/>
      <c r="AV438" s="73"/>
      <c r="AW438" s="73"/>
      <c r="AX438" s="73"/>
      <c r="AY438" s="73"/>
      <c r="AZ438" s="73"/>
      <c r="BA438" s="73"/>
      <c r="BB438" s="73"/>
      <c r="BC438" s="73"/>
      <c r="BD438" s="73"/>
      <c r="BE438" s="73"/>
      <c r="BF438" s="73"/>
      <c r="BG438" s="73"/>
      <c r="BH438" s="73"/>
      <c r="BI438" s="73"/>
      <c r="BJ438" s="73"/>
      <c r="BK438" s="73"/>
      <c r="BL438" s="73"/>
      <c r="BM438" s="73"/>
      <c r="BN438" s="73"/>
    </row>
    <row r="439" spans="1:66" ht="13.2" x14ac:dyDescent="0.3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L439" s="73"/>
      <c r="M439" s="73"/>
      <c r="N439" s="73"/>
      <c r="O439" s="73"/>
      <c r="P439" s="73"/>
      <c r="Q439" s="73"/>
      <c r="R439" s="73"/>
      <c r="X439" s="73"/>
      <c r="Y439" s="73"/>
      <c r="Z439" s="73"/>
      <c r="AA439" s="73"/>
      <c r="AB439" s="73"/>
      <c r="AC439" s="73"/>
      <c r="AD439" s="73"/>
      <c r="AE439" s="73"/>
      <c r="AF439" s="73"/>
      <c r="AG439" s="73"/>
      <c r="AH439" s="73"/>
      <c r="AI439" s="73"/>
      <c r="AJ439" s="73"/>
      <c r="AK439" s="73"/>
      <c r="AL439" s="73"/>
      <c r="AM439" s="73"/>
      <c r="AN439" s="73"/>
      <c r="AO439" s="73"/>
      <c r="AP439" s="73"/>
      <c r="AQ439" s="73"/>
      <c r="AR439" s="73"/>
      <c r="AS439" s="73"/>
      <c r="AT439" s="73"/>
      <c r="AU439" s="73"/>
      <c r="AV439" s="73"/>
      <c r="AW439" s="73"/>
      <c r="AX439" s="73"/>
      <c r="AY439" s="73"/>
      <c r="AZ439" s="73"/>
      <c r="BA439" s="73"/>
      <c r="BB439" s="73"/>
      <c r="BC439" s="73"/>
      <c r="BD439" s="73"/>
      <c r="BE439" s="73"/>
      <c r="BF439" s="73"/>
      <c r="BG439" s="73"/>
      <c r="BH439" s="73"/>
      <c r="BI439" s="73"/>
      <c r="BJ439" s="73"/>
      <c r="BK439" s="73"/>
      <c r="BL439" s="73"/>
      <c r="BM439" s="73"/>
      <c r="BN439" s="73"/>
    </row>
    <row r="440" spans="1:66" ht="13.2" x14ac:dyDescent="0.3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L440" s="73"/>
      <c r="M440" s="73"/>
      <c r="N440" s="73"/>
      <c r="O440" s="73"/>
      <c r="P440" s="73"/>
      <c r="Q440" s="73"/>
      <c r="R440" s="73"/>
      <c r="X440" s="73"/>
      <c r="Y440" s="73"/>
      <c r="Z440" s="73"/>
      <c r="AA440" s="73"/>
      <c r="AB440" s="73"/>
      <c r="AC440" s="73"/>
      <c r="AD440" s="73"/>
      <c r="AE440" s="73"/>
      <c r="AF440" s="73"/>
      <c r="AG440" s="73"/>
      <c r="AH440" s="73"/>
      <c r="AI440" s="73"/>
      <c r="AJ440" s="73"/>
      <c r="AK440" s="73"/>
      <c r="AL440" s="73"/>
      <c r="AM440" s="73"/>
      <c r="AN440" s="73"/>
      <c r="AO440" s="73"/>
      <c r="AP440" s="73"/>
      <c r="AQ440" s="73"/>
      <c r="AR440" s="73"/>
      <c r="AS440" s="73"/>
      <c r="AT440" s="73"/>
      <c r="AU440" s="73"/>
      <c r="AV440" s="73"/>
      <c r="AW440" s="73"/>
      <c r="AX440" s="73"/>
      <c r="AY440" s="73"/>
      <c r="AZ440" s="73"/>
      <c r="BA440" s="73"/>
      <c r="BB440" s="73"/>
      <c r="BC440" s="73"/>
      <c r="BD440" s="73"/>
      <c r="BE440" s="73"/>
      <c r="BF440" s="73"/>
      <c r="BG440" s="73"/>
      <c r="BH440" s="73"/>
      <c r="BI440" s="73"/>
      <c r="BJ440" s="73"/>
      <c r="BK440" s="73"/>
      <c r="BL440" s="73"/>
      <c r="BM440" s="73"/>
      <c r="BN440" s="73"/>
    </row>
    <row r="441" spans="1:66" ht="13.2" x14ac:dyDescent="0.3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L441" s="73"/>
      <c r="M441" s="73"/>
      <c r="N441" s="73"/>
      <c r="O441" s="73"/>
      <c r="P441" s="73"/>
      <c r="Q441" s="73"/>
      <c r="R441" s="73"/>
      <c r="X441" s="73"/>
      <c r="Y441" s="73"/>
      <c r="Z441" s="73"/>
      <c r="AA441" s="73"/>
      <c r="AB441" s="73"/>
      <c r="AC441" s="73"/>
      <c r="AD441" s="73"/>
      <c r="AE441" s="73"/>
      <c r="AF441" s="73"/>
      <c r="AG441" s="73"/>
      <c r="AH441" s="73"/>
      <c r="AI441" s="73"/>
      <c r="AJ441" s="73"/>
      <c r="AK441" s="73"/>
      <c r="AL441" s="73"/>
      <c r="AM441" s="73"/>
      <c r="AN441" s="73"/>
      <c r="AO441" s="73"/>
      <c r="AP441" s="73"/>
      <c r="AQ441" s="73"/>
      <c r="AR441" s="73"/>
      <c r="AS441" s="73"/>
      <c r="AT441" s="73"/>
      <c r="AU441" s="73"/>
      <c r="AV441" s="73"/>
      <c r="AW441" s="73"/>
      <c r="AX441" s="73"/>
      <c r="AY441" s="73"/>
      <c r="AZ441" s="73"/>
      <c r="BA441" s="73"/>
      <c r="BB441" s="73"/>
      <c r="BC441" s="73"/>
      <c r="BD441" s="73"/>
      <c r="BE441" s="73"/>
      <c r="BF441" s="73"/>
      <c r="BG441" s="73"/>
      <c r="BH441" s="73"/>
      <c r="BI441" s="73"/>
      <c r="BJ441" s="73"/>
      <c r="BK441" s="73"/>
      <c r="BL441" s="73"/>
      <c r="BM441" s="73"/>
      <c r="BN441" s="73"/>
    </row>
    <row r="442" spans="1:66" ht="13.2" x14ac:dyDescent="0.3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L442" s="73"/>
      <c r="M442" s="73"/>
      <c r="N442" s="73"/>
      <c r="O442" s="73"/>
      <c r="P442" s="73"/>
      <c r="Q442" s="73"/>
      <c r="R442" s="73"/>
      <c r="X442" s="73"/>
      <c r="Y442" s="73"/>
      <c r="Z442" s="73"/>
      <c r="AA442" s="73"/>
      <c r="AB442" s="73"/>
      <c r="AC442" s="73"/>
      <c r="AD442" s="73"/>
      <c r="AE442" s="73"/>
      <c r="AF442" s="73"/>
      <c r="AG442" s="73"/>
      <c r="AH442" s="73"/>
      <c r="AI442" s="73"/>
      <c r="AJ442" s="73"/>
      <c r="AK442" s="73"/>
      <c r="AL442" s="73"/>
      <c r="AM442" s="73"/>
      <c r="AN442" s="73"/>
      <c r="AO442" s="73"/>
      <c r="AP442" s="73"/>
      <c r="AQ442" s="73"/>
      <c r="AR442" s="73"/>
      <c r="AS442" s="73"/>
      <c r="AT442" s="73"/>
      <c r="AU442" s="73"/>
      <c r="AV442" s="73"/>
      <c r="AW442" s="73"/>
      <c r="AX442" s="73"/>
      <c r="AY442" s="73"/>
      <c r="AZ442" s="73"/>
      <c r="BA442" s="73"/>
      <c r="BB442" s="73"/>
      <c r="BC442" s="73"/>
      <c r="BD442" s="73"/>
      <c r="BE442" s="73"/>
      <c r="BF442" s="73"/>
      <c r="BG442" s="73"/>
      <c r="BH442" s="73"/>
      <c r="BI442" s="73"/>
      <c r="BJ442" s="73"/>
      <c r="BK442" s="73"/>
      <c r="BL442" s="73"/>
      <c r="BM442" s="73"/>
      <c r="BN442" s="73"/>
    </row>
    <row r="443" spans="1:66" ht="13.2" x14ac:dyDescent="0.3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L443" s="73"/>
      <c r="M443" s="73"/>
      <c r="N443" s="73"/>
      <c r="O443" s="73"/>
      <c r="P443" s="73"/>
      <c r="Q443" s="73"/>
      <c r="R443" s="73"/>
      <c r="X443" s="73"/>
      <c r="Y443" s="73"/>
      <c r="Z443" s="73"/>
      <c r="AA443" s="73"/>
      <c r="AB443" s="73"/>
      <c r="AC443" s="73"/>
      <c r="AD443" s="73"/>
      <c r="AE443" s="73"/>
      <c r="AF443" s="73"/>
      <c r="AG443" s="73"/>
      <c r="AH443" s="73"/>
      <c r="AI443" s="73"/>
      <c r="AJ443" s="73"/>
      <c r="AK443" s="73"/>
      <c r="AL443" s="73"/>
      <c r="AM443" s="73"/>
      <c r="AN443" s="73"/>
      <c r="AO443" s="73"/>
      <c r="AP443" s="73"/>
      <c r="AQ443" s="73"/>
      <c r="AR443" s="73"/>
      <c r="AS443" s="73"/>
      <c r="AT443" s="73"/>
      <c r="AU443" s="73"/>
      <c r="AV443" s="73"/>
      <c r="AW443" s="73"/>
      <c r="AX443" s="73"/>
      <c r="AY443" s="73"/>
      <c r="AZ443" s="73"/>
      <c r="BA443" s="73"/>
      <c r="BB443" s="73"/>
      <c r="BC443" s="73"/>
      <c r="BD443" s="73"/>
      <c r="BE443" s="73"/>
      <c r="BF443" s="73"/>
      <c r="BG443" s="73"/>
      <c r="BH443" s="73"/>
      <c r="BI443" s="73"/>
      <c r="BJ443" s="73"/>
      <c r="BK443" s="73"/>
      <c r="BL443" s="73"/>
      <c r="BM443" s="73"/>
      <c r="BN443" s="73"/>
    </row>
    <row r="444" spans="1:66" ht="13.2" x14ac:dyDescent="0.3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L444" s="73"/>
      <c r="M444" s="73"/>
      <c r="N444" s="73"/>
      <c r="O444" s="73"/>
      <c r="P444" s="73"/>
      <c r="Q444" s="73"/>
      <c r="R444" s="73"/>
      <c r="X444" s="73"/>
      <c r="Y444" s="73"/>
      <c r="Z444" s="73"/>
      <c r="AA444" s="73"/>
      <c r="AB444" s="73"/>
      <c r="AC444" s="73"/>
      <c r="AD444" s="73"/>
      <c r="AE444" s="73"/>
      <c r="AF444" s="73"/>
      <c r="AG444" s="73"/>
      <c r="AH444" s="73"/>
      <c r="AI444" s="73"/>
      <c r="AJ444" s="73"/>
      <c r="AK444" s="73"/>
      <c r="AL444" s="73"/>
      <c r="AM444" s="73"/>
      <c r="AN444" s="73"/>
      <c r="AO444" s="73"/>
      <c r="AP444" s="73"/>
      <c r="AQ444" s="73"/>
      <c r="AR444" s="73"/>
      <c r="AS444" s="73"/>
      <c r="AT444" s="73"/>
      <c r="AU444" s="73"/>
      <c r="AV444" s="73"/>
      <c r="AW444" s="73"/>
      <c r="AX444" s="73"/>
      <c r="AY444" s="73"/>
      <c r="AZ444" s="73"/>
      <c r="BA444" s="73"/>
      <c r="BB444" s="73"/>
      <c r="BC444" s="73"/>
      <c r="BD444" s="73"/>
      <c r="BE444" s="73"/>
      <c r="BF444" s="73"/>
      <c r="BG444" s="73"/>
      <c r="BH444" s="73"/>
      <c r="BI444" s="73"/>
      <c r="BJ444" s="73"/>
      <c r="BK444" s="73"/>
      <c r="BL444" s="73"/>
      <c r="BM444" s="73"/>
      <c r="BN444" s="73"/>
    </row>
    <row r="445" spans="1:66" ht="13.2" x14ac:dyDescent="0.3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L445" s="73"/>
      <c r="M445" s="73"/>
      <c r="N445" s="73"/>
      <c r="O445" s="73"/>
      <c r="P445" s="73"/>
      <c r="Q445" s="73"/>
      <c r="R445" s="73"/>
      <c r="X445" s="73"/>
      <c r="Y445" s="73"/>
      <c r="Z445" s="73"/>
      <c r="AA445" s="73"/>
      <c r="AB445" s="73"/>
      <c r="AC445" s="73"/>
      <c r="AD445" s="73"/>
      <c r="AE445" s="73"/>
      <c r="AF445" s="73"/>
      <c r="AG445" s="73"/>
      <c r="AH445" s="73"/>
      <c r="AI445" s="73"/>
      <c r="AJ445" s="73"/>
      <c r="AK445" s="73"/>
      <c r="AL445" s="73"/>
      <c r="AM445" s="73"/>
      <c r="AN445" s="73"/>
      <c r="AO445" s="73"/>
      <c r="AP445" s="73"/>
      <c r="AQ445" s="73"/>
      <c r="AR445" s="73"/>
      <c r="AS445" s="73"/>
      <c r="AT445" s="73"/>
      <c r="AU445" s="73"/>
      <c r="AV445" s="73"/>
      <c r="AW445" s="73"/>
      <c r="AX445" s="73"/>
      <c r="AY445" s="73"/>
      <c r="AZ445" s="73"/>
      <c r="BA445" s="73"/>
      <c r="BB445" s="73"/>
      <c r="BC445" s="73"/>
      <c r="BD445" s="73"/>
      <c r="BE445" s="73"/>
      <c r="BF445" s="73"/>
      <c r="BG445" s="73"/>
      <c r="BH445" s="73"/>
      <c r="BI445" s="73"/>
      <c r="BJ445" s="73"/>
      <c r="BK445" s="73"/>
      <c r="BL445" s="73"/>
      <c r="BM445" s="73"/>
      <c r="BN445" s="73"/>
    </row>
    <row r="446" spans="1:66" ht="13.2" x14ac:dyDescent="0.3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L446" s="73"/>
      <c r="M446" s="73"/>
      <c r="N446" s="73"/>
      <c r="O446" s="73"/>
      <c r="P446" s="73"/>
      <c r="Q446" s="73"/>
      <c r="R446" s="73"/>
      <c r="X446" s="73"/>
      <c r="Y446" s="73"/>
      <c r="Z446" s="73"/>
      <c r="AA446" s="73"/>
      <c r="AB446" s="73"/>
      <c r="AC446" s="73"/>
      <c r="AD446" s="73"/>
      <c r="AE446" s="73"/>
      <c r="AF446" s="73"/>
      <c r="AG446" s="73"/>
      <c r="AH446" s="73"/>
      <c r="AI446" s="73"/>
      <c r="AJ446" s="73"/>
      <c r="AK446" s="73"/>
      <c r="AL446" s="73"/>
      <c r="AM446" s="73"/>
      <c r="AN446" s="73"/>
      <c r="AO446" s="73"/>
      <c r="AP446" s="73"/>
      <c r="AQ446" s="73"/>
      <c r="AR446" s="73"/>
      <c r="AS446" s="73"/>
      <c r="AT446" s="73"/>
      <c r="AU446" s="73"/>
      <c r="AV446" s="73"/>
      <c r="AW446" s="73"/>
      <c r="AX446" s="73"/>
      <c r="AY446" s="73"/>
      <c r="AZ446" s="73"/>
      <c r="BA446" s="73"/>
      <c r="BB446" s="73"/>
      <c r="BC446" s="73"/>
      <c r="BD446" s="73"/>
      <c r="BE446" s="73"/>
      <c r="BF446" s="73"/>
      <c r="BG446" s="73"/>
      <c r="BH446" s="73"/>
      <c r="BI446" s="73"/>
      <c r="BJ446" s="73"/>
      <c r="BK446" s="73"/>
      <c r="BL446" s="73"/>
      <c r="BM446" s="73"/>
      <c r="BN446" s="73"/>
    </row>
    <row r="447" spans="1:66" ht="13.2" x14ac:dyDescent="0.3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L447" s="73"/>
      <c r="M447" s="73"/>
      <c r="N447" s="73"/>
      <c r="O447" s="73"/>
      <c r="P447" s="73"/>
      <c r="Q447" s="73"/>
      <c r="R447" s="73"/>
      <c r="X447" s="73"/>
      <c r="Y447" s="73"/>
      <c r="Z447" s="73"/>
      <c r="AA447" s="73"/>
      <c r="AB447" s="73"/>
      <c r="AC447" s="73"/>
      <c r="AD447" s="73"/>
      <c r="AE447" s="73"/>
      <c r="AF447" s="73"/>
      <c r="AG447" s="73"/>
      <c r="AH447" s="73"/>
      <c r="AI447" s="73"/>
      <c r="AJ447" s="73"/>
      <c r="AK447" s="73"/>
      <c r="AL447" s="73"/>
      <c r="AM447" s="73"/>
      <c r="AN447" s="73"/>
      <c r="AO447" s="73"/>
      <c r="AP447" s="73"/>
      <c r="AQ447" s="73"/>
      <c r="AR447" s="73"/>
      <c r="AS447" s="73"/>
      <c r="AT447" s="73"/>
      <c r="AU447" s="73"/>
      <c r="AV447" s="73"/>
      <c r="AW447" s="73"/>
      <c r="AX447" s="73"/>
      <c r="AY447" s="73"/>
      <c r="AZ447" s="73"/>
      <c r="BA447" s="73"/>
      <c r="BB447" s="73"/>
      <c r="BC447" s="73"/>
      <c r="BD447" s="73"/>
      <c r="BE447" s="73"/>
      <c r="BF447" s="73"/>
      <c r="BG447" s="73"/>
      <c r="BH447" s="73"/>
      <c r="BI447" s="73"/>
      <c r="BJ447" s="73"/>
      <c r="BK447" s="73"/>
      <c r="BL447" s="73"/>
      <c r="BM447" s="73"/>
      <c r="BN447" s="73"/>
    </row>
    <row r="448" spans="1:66" ht="13.2" x14ac:dyDescent="0.3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L448" s="73"/>
      <c r="M448" s="73"/>
      <c r="N448" s="73"/>
      <c r="O448" s="73"/>
      <c r="P448" s="73"/>
      <c r="Q448" s="73"/>
      <c r="R448" s="73"/>
      <c r="X448" s="73"/>
      <c r="Y448" s="73"/>
      <c r="Z448" s="73"/>
      <c r="AA448" s="73"/>
      <c r="AB448" s="73"/>
      <c r="AC448" s="73"/>
      <c r="AD448" s="73"/>
      <c r="AE448" s="73"/>
      <c r="AF448" s="73"/>
      <c r="AG448" s="73"/>
      <c r="AH448" s="73"/>
      <c r="AI448" s="73"/>
      <c r="AJ448" s="73"/>
      <c r="AK448" s="73"/>
      <c r="AL448" s="73"/>
      <c r="AM448" s="73"/>
      <c r="AN448" s="73"/>
      <c r="AO448" s="73"/>
      <c r="AP448" s="73"/>
      <c r="AQ448" s="73"/>
      <c r="AR448" s="73"/>
      <c r="AS448" s="73"/>
      <c r="AT448" s="73"/>
      <c r="AU448" s="73"/>
      <c r="AV448" s="73"/>
      <c r="AW448" s="73"/>
      <c r="AX448" s="73"/>
      <c r="AY448" s="73"/>
      <c r="AZ448" s="73"/>
      <c r="BA448" s="73"/>
      <c r="BB448" s="73"/>
      <c r="BC448" s="73"/>
      <c r="BD448" s="73"/>
      <c r="BE448" s="73"/>
      <c r="BF448" s="73"/>
      <c r="BG448" s="73"/>
      <c r="BH448" s="73"/>
      <c r="BI448" s="73"/>
      <c r="BJ448" s="73"/>
      <c r="BK448" s="73"/>
      <c r="BL448" s="73"/>
      <c r="BM448" s="73"/>
      <c r="BN448" s="73"/>
    </row>
    <row r="449" spans="1:66" ht="13.2" x14ac:dyDescent="0.3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L449" s="73"/>
      <c r="M449" s="73"/>
      <c r="N449" s="73"/>
      <c r="O449" s="73"/>
      <c r="P449" s="73"/>
      <c r="Q449" s="73"/>
      <c r="R449" s="73"/>
      <c r="X449" s="73"/>
      <c r="Y449" s="73"/>
      <c r="Z449" s="73"/>
      <c r="AA449" s="73"/>
      <c r="AB449" s="73"/>
      <c r="AC449" s="73"/>
      <c r="AD449" s="73"/>
      <c r="AE449" s="73"/>
      <c r="AF449" s="73"/>
      <c r="AG449" s="73"/>
      <c r="AH449" s="73"/>
      <c r="AI449" s="73"/>
      <c r="AJ449" s="73"/>
      <c r="AK449" s="73"/>
      <c r="AL449" s="73"/>
      <c r="AM449" s="73"/>
      <c r="AN449" s="73"/>
      <c r="AO449" s="73"/>
      <c r="AP449" s="73"/>
      <c r="AQ449" s="73"/>
      <c r="AR449" s="73"/>
      <c r="AS449" s="73"/>
      <c r="AT449" s="73"/>
      <c r="AU449" s="73"/>
      <c r="AV449" s="73"/>
      <c r="AW449" s="73"/>
      <c r="AX449" s="73"/>
      <c r="AY449" s="73"/>
      <c r="AZ449" s="73"/>
      <c r="BA449" s="73"/>
      <c r="BB449" s="73"/>
      <c r="BC449" s="73"/>
      <c r="BD449" s="73"/>
      <c r="BE449" s="73"/>
      <c r="BF449" s="73"/>
      <c r="BG449" s="73"/>
      <c r="BH449" s="73"/>
      <c r="BI449" s="73"/>
      <c r="BJ449" s="73"/>
      <c r="BK449" s="73"/>
      <c r="BL449" s="73"/>
      <c r="BM449" s="73"/>
      <c r="BN449" s="73"/>
    </row>
    <row r="450" spans="1:66" ht="13.2" x14ac:dyDescent="0.3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L450" s="73"/>
      <c r="M450" s="73"/>
      <c r="N450" s="73"/>
      <c r="O450" s="73"/>
      <c r="P450" s="73"/>
      <c r="Q450" s="73"/>
      <c r="R450" s="73"/>
      <c r="X450" s="73"/>
      <c r="Y450" s="73"/>
      <c r="Z450" s="73"/>
      <c r="AA450" s="73"/>
      <c r="AB450" s="73"/>
      <c r="AC450" s="73"/>
      <c r="AD450" s="73"/>
      <c r="AE450" s="73"/>
      <c r="AF450" s="73"/>
      <c r="AG450" s="73"/>
      <c r="AH450" s="73"/>
      <c r="AI450" s="73"/>
      <c r="AJ450" s="73"/>
      <c r="AK450" s="73"/>
      <c r="AL450" s="73"/>
      <c r="AM450" s="73"/>
      <c r="AN450" s="73"/>
      <c r="AO450" s="73"/>
      <c r="AP450" s="73"/>
      <c r="AQ450" s="73"/>
      <c r="AR450" s="73"/>
      <c r="AS450" s="73"/>
      <c r="AT450" s="73"/>
      <c r="AU450" s="73"/>
      <c r="AV450" s="73"/>
      <c r="AW450" s="73"/>
      <c r="AX450" s="73"/>
      <c r="AY450" s="73"/>
      <c r="AZ450" s="73"/>
      <c r="BA450" s="73"/>
      <c r="BB450" s="73"/>
      <c r="BC450" s="73"/>
      <c r="BD450" s="73"/>
      <c r="BE450" s="73"/>
      <c r="BF450" s="73"/>
      <c r="BG450" s="73"/>
      <c r="BH450" s="73"/>
      <c r="BI450" s="73"/>
      <c r="BJ450" s="73"/>
      <c r="BK450" s="73"/>
      <c r="BL450" s="73"/>
      <c r="BM450" s="73"/>
      <c r="BN450" s="73"/>
    </row>
    <row r="451" spans="1:66" ht="13.2" x14ac:dyDescent="0.3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L451" s="73"/>
      <c r="M451" s="73"/>
      <c r="N451" s="73"/>
      <c r="O451" s="73"/>
      <c r="P451" s="73"/>
      <c r="Q451" s="73"/>
      <c r="R451" s="73"/>
      <c r="X451" s="73"/>
      <c r="Y451" s="73"/>
      <c r="Z451" s="73"/>
      <c r="AA451" s="73"/>
      <c r="AB451" s="73"/>
      <c r="AC451" s="73"/>
      <c r="AD451" s="73"/>
      <c r="AE451" s="73"/>
      <c r="AF451" s="73"/>
      <c r="AG451" s="73"/>
      <c r="AH451" s="73"/>
      <c r="AI451" s="73"/>
      <c r="AJ451" s="73"/>
      <c r="AK451" s="73"/>
      <c r="AL451" s="73"/>
      <c r="AM451" s="73"/>
      <c r="AN451" s="73"/>
      <c r="AO451" s="73"/>
      <c r="AP451" s="73"/>
      <c r="AQ451" s="73"/>
      <c r="AR451" s="73"/>
      <c r="AS451" s="73"/>
      <c r="AT451" s="73"/>
      <c r="AU451" s="73"/>
      <c r="AV451" s="73"/>
      <c r="AW451" s="73"/>
      <c r="AX451" s="73"/>
      <c r="AY451" s="73"/>
      <c r="AZ451" s="73"/>
      <c r="BA451" s="73"/>
      <c r="BB451" s="73"/>
      <c r="BC451" s="73"/>
      <c r="BD451" s="73"/>
      <c r="BE451" s="73"/>
      <c r="BF451" s="73"/>
      <c r="BG451" s="73"/>
      <c r="BH451" s="73"/>
      <c r="BI451" s="73"/>
      <c r="BJ451" s="73"/>
      <c r="BK451" s="73"/>
      <c r="BL451" s="73"/>
      <c r="BM451" s="73"/>
      <c r="BN451" s="73"/>
    </row>
    <row r="452" spans="1:66" ht="13.2" x14ac:dyDescent="0.3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L452" s="73"/>
      <c r="M452" s="73"/>
      <c r="N452" s="73"/>
      <c r="O452" s="73"/>
      <c r="P452" s="73"/>
      <c r="Q452" s="73"/>
      <c r="R452" s="73"/>
      <c r="X452" s="73"/>
      <c r="Y452" s="73"/>
      <c r="Z452" s="73"/>
      <c r="AA452" s="73"/>
      <c r="AB452" s="73"/>
      <c r="AC452" s="73"/>
      <c r="AD452" s="73"/>
      <c r="AE452" s="73"/>
      <c r="AF452" s="73"/>
      <c r="AG452" s="73"/>
      <c r="AH452" s="73"/>
      <c r="AI452" s="73"/>
      <c r="AJ452" s="73"/>
      <c r="AK452" s="73"/>
      <c r="AL452" s="73"/>
      <c r="AM452" s="73"/>
      <c r="AN452" s="73"/>
      <c r="AO452" s="73"/>
      <c r="AP452" s="73"/>
      <c r="AQ452" s="73"/>
      <c r="AR452" s="73"/>
      <c r="AS452" s="73"/>
      <c r="AT452" s="73"/>
      <c r="AU452" s="73"/>
      <c r="AV452" s="73"/>
      <c r="AW452" s="73"/>
      <c r="AX452" s="73"/>
      <c r="AY452" s="73"/>
      <c r="AZ452" s="73"/>
      <c r="BA452" s="73"/>
      <c r="BB452" s="73"/>
      <c r="BC452" s="73"/>
      <c r="BD452" s="73"/>
      <c r="BE452" s="73"/>
      <c r="BF452" s="73"/>
      <c r="BG452" s="73"/>
      <c r="BH452" s="73"/>
      <c r="BI452" s="73"/>
      <c r="BJ452" s="73"/>
      <c r="BK452" s="73"/>
      <c r="BL452" s="73"/>
      <c r="BM452" s="73"/>
      <c r="BN452" s="73"/>
    </row>
    <row r="453" spans="1:66" ht="13.2" x14ac:dyDescent="0.3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L453" s="73"/>
      <c r="M453" s="73"/>
      <c r="N453" s="73"/>
      <c r="O453" s="73"/>
      <c r="P453" s="73"/>
      <c r="Q453" s="73"/>
      <c r="R453" s="73"/>
      <c r="X453" s="73"/>
      <c r="Y453" s="73"/>
      <c r="Z453" s="73"/>
      <c r="AA453" s="73"/>
      <c r="AB453" s="73"/>
      <c r="AC453" s="73"/>
      <c r="AD453" s="73"/>
      <c r="AE453" s="73"/>
      <c r="AF453" s="73"/>
      <c r="AG453" s="73"/>
      <c r="AH453" s="73"/>
      <c r="AI453" s="73"/>
      <c r="AJ453" s="73"/>
      <c r="AK453" s="73"/>
      <c r="AL453" s="73"/>
      <c r="AM453" s="73"/>
      <c r="AN453" s="73"/>
      <c r="AO453" s="73"/>
      <c r="AP453" s="73"/>
      <c r="AQ453" s="73"/>
      <c r="AR453" s="73"/>
      <c r="AS453" s="73"/>
      <c r="AT453" s="73"/>
      <c r="AU453" s="73"/>
      <c r="AV453" s="73"/>
      <c r="AW453" s="73"/>
      <c r="AX453" s="73"/>
      <c r="AY453" s="73"/>
      <c r="AZ453" s="73"/>
      <c r="BA453" s="73"/>
      <c r="BB453" s="73"/>
      <c r="BC453" s="73"/>
      <c r="BD453" s="73"/>
      <c r="BE453" s="73"/>
      <c r="BF453" s="73"/>
      <c r="BG453" s="73"/>
      <c r="BH453" s="73"/>
      <c r="BI453" s="73"/>
      <c r="BJ453" s="73"/>
      <c r="BK453" s="73"/>
      <c r="BL453" s="73"/>
      <c r="BM453" s="73"/>
      <c r="BN453" s="73"/>
    </row>
    <row r="454" spans="1:66" ht="13.2" x14ac:dyDescent="0.3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L454" s="73"/>
      <c r="M454" s="73"/>
      <c r="N454" s="73"/>
      <c r="O454" s="73"/>
      <c r="P454" s="73"/>
      <c r="Q454" s="73"/>
      <c r="R454" s="73"/>
      <c r="X454" s="73"/>
      <c r="Y454" s="73"/>
      <c r="Z454" s="73"/>
      <c r="AA454" s="73"/>
      <c r="AB454" s="73"/>
      <c r="AC454" s="73"/>
      <c r="AD454" s="73"/>
      <c r="AE454" s="73"/>
      <c r="AF454" s="73"/>
      <c r="AG454" s="73"/>
      <c r="AH454" s="73"/>
      <c r="AI454" s="73"/>
      <c r="AJ454" s="73"/>
      <c r="AK454" s="73"/>
      <c r="AL454" s="73"/>
      <c r="AM454" s="73"/>
      <c r="AN454" s="73"/>
      <c r="AO454" s="73"/>
      <c r="AP454" s="73"/>
      <c r="AQ454" s="73"/>
      <c r="AR454" s="73"/>
      <c r="AS454" s="73"/>
      <c r="AT454" s="73"/>
      <c r="AU454" s="73"/>
      <c r="AV454" s="73"/>
      <c r="AW454" s="73"/>
      <c r="AX454" s="73"/>
      <c r="AY454" s="73"/>
      <c r="AZ454" s="73"/>
      <c r="BA454" s="73"/>
      <c r="BB454" s="73"/>
      <c r="BC454" s="73"/>
      <c r="BD454" s="73"/>
      <c r="BE454" s="73"/>
      <c r="BF454" s="73"/>
      <c r="BG454" s="73"/>
      <c r="BH454" s="73"/>
      <c r="BI454" s="73"/>
      <c r="BJ454" s="73"/>
      <c r="BK454" s="73"/>
      <c r="BL454" s="73"/>
      <c r="BM454" s="73"/>
      <c r="BN454" s="73"/>
    </row>
    <row r="455" spans="1:66" ht="13.2" x14ac:dyDescent="0.3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L455" s="73"/>
      <c r="M455" s="73"/>
      <c r="N455" s="73"/>
      <c r="O455" s="73"/>
      <c r="P455" s="73"/>
      <c r="Q455" s="73"/>
      <c r="R455" s="73"/>
      <c r="X455" s="73"/>
      <c r="Y455" s="73"/>
      <c r="Z455" s="73"/>
      <c r="AA455" s="73"/>
      <c r="AB455" s="73"/>
      <c r="AC455" s="73"/>
      <c r="AD455" s="73"/>
      <c r="AE455" s="73"/>
      <c r="AF455" s="73"/>
      <c r="AG455" s="73"/>
      <c r="AH455" s="73"/>
      <c r="AI455" s="73"/>
      <c r="AJ455" s="73"/>
      <c r="AK455" s="73"/>
      <c r="AL455" s="73"/>
      <c r="AM455" s="73"/>
      <c r="AN455" s="73"/>
      <c r="AO455" s="73"/>
      <c r="AP455" s="73"/>
      <c r="AQ455" s="73"/>
      <c r="AR455" s="73"/>
      <c r="AS455" s="73"/>
      <c r="AT455" s="73"/>
      <c r="AU455" s="73"/>
      <c r="AV455" s="73"/>
      <c r="AW455" s="73"/>
      <c r="AX455" s="73"/>
      <c r="AY455" s="73"/>
      <c r="AZ455" s="73"/>
      <c r="BA455" s="73"/>
      <c r="BB455" s="73"/>
      <c r="BC455" s="73"/>
      <c r="BD455" s="73"/>
      <c r="BE455" s="73"/>
      <c r="BF455" s="73"/>
      <c r="BG455" s="73"/>
      <c r="BH455" s="73"/>
      <c r="BI455" s="73"/>
      <c r="BJ455" s="73"/>
      <c r="BK455" s="73"/>
      <c r="BL455" s="73"/>
      <c r="BM455" s="73"/>
      <c r="BN455" s="73"/>
    </row>
    <row r="456" spans="1:66" ht="13.2" x14ac:dyDescent="0.3">
      <c r="A456" s="73"/>
      <c r="B456" s="73"/>
      <c r="C456" s="73"/>
      <c r="D456" s="73"/>
      <c r="E456" s="73"/>
      <c r="F456" s="73"/>
      <c r="G456" s="73"/>
      <c r="H456" s="73"/>
      <c r="I456" s="73"/>
      <c r="J456" s="73"/>
      <c r="L456" s="73"/>
      <c r="M456" s="73"/>
      <c r="N456" s="73"/>
      <c r="O456" s="73"/>
      <c r="P456" s="73"/>
      <c r="Q456" s="73"/>
      <c r="R456" s="73"/>
      <c r="X456" s="73"/>
      <c r="Y456" s="73"/>
      <c r="Z456" s="73"/>
      <c r="AA456" s="73"/>
      <c r="AB456" s="73"/>
      <c r="AC456" s="73"/>
      <c r="AD456" s="73"/>
      <c r="AE456" s="73"/>
      <c r="AF456" s="73"/>
      <c r="AG456" s="73"/>
      <c r="AH456" s="73"/>
      <c r="AI456" s="73"/>
      <c r="AJ456" s="73"/>
      <c r="AK456" s="73"/>
      <c r="AL456" s="73"/>
      <c r="AM456" s="73"/>
      <c r="AN456" s="73"/>
      <c r="AO456" s="73"/>
      <c r="AP456" s="73"/>
      <c r="AQ456" s="73"/>
      <c r="AR456" s="73"/>
      <c r="AS456" s="73"/>
      <c r="AT456" s="73"/>
      <c r="AU456" s="73"/>
      <c r="AV456" s="73"/>
      <c r="AW456" s="73"/>
      <c r="AX456" s="73"/>
      <c r="AY456" s="73"/>
      <c r="AZ456" s="73"/>
      <c r="BA456" s="73"/>
      <c r="BB456" s="73"/>
      <c r="BC456" s="73"/>
      <c r="BD456" s="73"/>
      <c r="BE456" s="73"/>
      <c r="BF456" s="73"/>
      <c r="BG456" s="73"/>
      <c r="BH456" s="73"/>
      <c r="BI456" s="73"/>
      <c r="BJ456" s="73"/>
      <c r="BK456" s="73"/>
      <c r="BL456" s="73"/>
      <c r="BM456" s="73"/>
      <c r="BN456" s="73"/>
    </row>
    <row r="457" spans="1:66" ht="13.2" x14ac:dyDescent="0.3">
      <c r="A457" s="73"/>
      <c r="B457" s="73"/>
      <c r="C457" s="73"/>
      <c r="D457" s="73"/>
      <c r="E457" s="73"/>
      <c r="F457" s="73"/>
      <c r="G457" s="73"/>
      <c r="H457" s="73"/>
      <c r="I457" s="73"/>
      <c r="J457" s="73"/>
      <c r="L457" s="73"/>
      <c r="M457" s="73"/>
      <c r="N457" s="73"/>
      <c r="O457" s="73"/>
      <c r="P457" s="73"/>
      <c r="Q457" s="73"/>
      <c r="R457" s="73"/>
      <c r="X457" s="73"/>
      <c r="Y457" s="73"/>
      <c r="Z457" s="73"/>
      <c r="AA457" s="73"/>
      <c r="AB457" s="73"/>
      <c r="AC457" s="73"/>
      <c r="AD457" s="73"/>
      <c r="AE457" s="73"/>
      <c r="AF457" s="73"/>
      <c r="AG457" s="73"/>
      <c r="AH457" s="73"/>
      <c r="AI457" s="73"/>
      <c r="AJ457" s="73"/>
      <c r="AK457" s="73"/>
      <c r="AL457" s="73"/>
      <c r="AM457" s="73"/>
      <c r="AN457" s="73"/>
      <c r="AO457" s="73"/>
      <c r="AP457" s="73"/>
      <c r="AQ457" s="73"/>
      <c r="AR457" s="73"/>
      <c r="AS457" s="73"/>
      <c r="AT457" s="73"/>
      <c r="AU457" s="73"/>
      <c r="AV457" s="73"/>
      <c r="AW457" s="73"/>
      <c r="AX457" s="73"/>
      <c r="AY457" s="73"/>
      <c r="AZ457" s="73"/>
      <c r="BA457" s="73"/>
      <c r="BB457" s="73"/>
      <c r="BC457" s="73"/>
      <c r="BD457" s="73"/>
      <c r="BE457" s="73"/>
      <c r="BF457" s="73"/>
      <c r="BG457" s="73"/>
      <c r="BH457" s="73"/>
      <c r="BI457" s="73"/>
      <c r="BJ457" s="73"/>
      <c r="BK457" s="73"/>
      <c r="BL457" s="73"/>
      <c r="BM457" s="73"/>
      <c r="BN457" s="73"/>
    </row>
    <row r="458" spans="1:66" ht="13.2" x14ac:dyDescent="0.3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L458" s="73"/>
      <c r="M458" s="73"/>
      <c r="N458" s="73"/>
      <c r="O458" s="73"/>
      <c r="P458" s="73"/>
      <c r="Q458" s="73"/>
      <c r="R458" s="73"/>
      <c r="X458" s="73"/>
      <c r="Y458" s="73"/>
      <c r="Z458" s="73"/>
      <c r="AA458" s="73"/>
      <c r="AB458" s="73"/>
      <c r="AC458" s="73"/>
      <c r="AD458" s="73"/>
      <c r="AE458" s="73"/>
      <c r="AF458" s="73"/>
      <c r="AG458" s="73"/>
      <c r="AH458" s="73"/>
      <c r="AI458" s="73"/>
      <c r="AJ458" s="73"/>
      <c r="AK458" s="73"/>
      <c r="AL458" s="73"/>
      <c r="AM458" s="73"/>
      <c r="AN458" s="73"/>
      <c r="AO458" s="73"/>
      <c r="AP458" s="73"/>
      <c r="AQ458" s="73"/>
      <c r="AR458" s="73"/>
      <c r="AS458" s="73"/>
      <c r="AT458" s="73"/>
      <c r="AU458" s="73"/>
      <c r="AV458" s="73"/>
      <c r="AW458" s="73"/>
      <c r="AX458" s="73"/>
      <c r="AY458" s="73"/>
      <c r="AZ458" s="73"/>
      <c r="BA458" s="73"/>
      <c r="BB458" s="73"/>
      <c r="BC458" s="73"/>
      <c r="BD458" s="73"/>
      <c r="BE458" s="73"/>
      <c r="BF458" s="73"/>
      <c r="BG458" s="73"/>
      <c r="BH458" s="73"/>
      <c r="BI458" s="73"/>
      <c r="BJ458" s="73"/>
      <c r="BK458" s="73"/>
      <c r="BL458" s="73"/>
      <c r="BM458" s="73"/>
      <c r="BN458" s="73"/>
    </row>
    <row r="459" spans="1:66" ht="13.2" x14ac:dyDescent="0.3">
      <c r="A459" s="73"/>
      <c r="B459" s="73"/>
      <c r="C459" s="73"/>
      <c r="D459" s="73"/>
      <c r="E459" s="73"/>
      <c r="F459" s="73"/>
      <c r="G459" s="73"/>
      <c r="H459" s="73"/>
      <c r="I459" s="73"/>
      <c r="J459" s="73"/>
      <c r="L459" s="73"/>
      <c r="M459" s="73"/>
      <c r="N459" s="73"/>
      <c r="O459" s="73"/>
      <c r="P459" s="73"/>
      <c r="Q459" s="73"/>
      <c r="R459" s="73"/>
      <c r="X459" s="73"/>
      <c r="Y459" s="73"/>
      <c r="Z459" s="73"/>
      <c r="AA459" s="73"/>
      <c r="AB459" s="73"/>
      <c r="AC459" s="73"/>
      <c r="AD459" s="73"/>
      <c r="AE459" s="73"/>
      <c r="AF459" s="73"/>
      <c r="AG459" s="73"/>
      <c r="AH459" s="73"/>
      <c r="AI459" s="73"/>
      <c r="AJ459" s="73"/>
      <c r="AK459" s="73"/>
      <c r="AL459" s="73"/>
      <c r="AM459" s="73"/>
      <c r="AN459" s="73"/>
      <c r="AO459" s="73"/>
      <c r="AP459" s="73"/>
      <c r="AQ459" s="73"/>
      <c r="AR459" s="73"/>
      <c r="AS459" s="73"/>
      <c r="AT459" s="73"/>
      <c r="AU459" s="73"/>
      <c r="AV459" s="73"/>
      <c r="AW459" s="73"/>
      <c r="AX459" s="73"/>
      <c r="AY459" s="73"/>
      <c r="AZ459" s="73"/>
      <c r="BA459" s="73"/>
      <c r="BB459" s="73"/>
      <c r="BC459" s="73"/>
      <c r="BD459" s="73"/>
      <c r="BE459" s="73"/>
      <c r="BF459" s="73"/>
      <c r="BG459" s="73"/>
      <c r="BH459" s="73"/>
      <c r="BI459" s="73"/>
      <c r="BJ459" s="73"/>
      <c r="BK459" s="73"/>
      <c r="BL459" s="73"/>
      <c r="BM459" s="73"/>
      <c r="BN459" s="73"/>
    </row>
    <row r="460" spans="1:66" ht="13.2" x14ac:dyDescent="0.3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L460" s="73"/>
      <c r="M460" s="73"/>
      <c r="N460" s="73"/>
      <c r="O460" s="73"/>
      <c r="P460" s="73"/>
      <c r="Q460" s="73"/>
      <c r="R460" s="73"/>
      <c r="X460" s="73"/>
      <c r="Y460" s="73"/>
      <c r="Z460" s="73"/>
      <c r="AA460" s="73"/>
      <c r="AB460" s="73"/>
      <c r="AC460" s="73"/>
      <c r="AD460" s="73"/>
      <c r="AE460" s="73"/>
      <c r="AF460" s="73"/>
      <c r="AG460" s="73"/>
      <c r="AH460" s="73"/>
      <c r="AI460" s="73"/>
      <c r="AJ460" s="73"/>
      <c r="AK460" s="73"/>
      <c r="AL460" s="73"/>
      <c r="AM460" s="73"/>
      <c r="AN460" s="73"/>
      <c r="AO460" s="73"/>
      <c r="AP460" s="73"/>
      <c r="AQ460" s="73"/>
      <c r="AR460" s="73"/>
      <c r="AS460" s="73"/>
      <c r="AT460" s="73"/>
      <c r="AU460" s="73"/>
      <c r="AV460" s="73"/>
      <c r="AW460" s="73"/>
      <c r="AX460" s="73"/>
      <c r="AY460" s="73"/>
      <c r="AZ460" s="73"/>
      <c r="BA460" s="73"/>
      <c r="BB460" s="73"/>
      <c r="BC460" s="73"/>
      <c r="BD460" s="73"/>
      <c r="BE460" s="73"/>
      <c r="BF460" s="73"/>
      <c r="BG460" s="73"/>
      <c r="BH460" s="73"/>
      <c r="BI460" s="73"/>
      <c r="BJ460" s="73"/>
      <c r="BK460" s="73"/>
      <c r="BL460" s="73"/>
      <c r="BM460" s="73"/>
      <c r="BN460" s="73"/>
    </row>
    <row r="461" spans="1:66" ht="13.2" x14ac:dyDescent="0.3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L461" s="73"/>
      <c r="M461" s="73"/>
      <c r="N461" s="73"/>
      <c r="O461" s="73"/>
      <c r="P461" s="73"/>
      <c r="Q461" s="73"/>
      <c r="R461" s="73"/>
      <c r="X461" s="73"/>
      <c r="Y461" s="73"/>
      <c r="Z461" s="73"/>
      <c r="AA461" s="73"/>
      <c r="AB461" s="73"/>
      <c r="AC461" s="73"/>
      <c r="AD461" s="73"/>
      <c r="AE461" s="73"/>
      <c r="AF461" s="73"/>
      <c r="AG461" s="73"/>
      <c r="AH461" s="73"/>
      <c r="AI461" s="73"/>
      <c r="AJ461" s="73"/>
      <c r="AK461" s="73"/>
      <c r="AL461" s="73"/>
      <c r="AM461" s="73"/>
      <c r="AN461" s="73"/>
      <c r="AO461" s="73"/>
      <c r="AP461" s="73"/>
      <c r="AQ461" s="73"/>
      <c r="AR461" s="73"/>
      <c r="AS461" s="73"/>
      <c r="AT461" s="73"/>
      <c r="AU461" s="73"/>
      <c r="AV461" s="73"/>
      <c r="AW461" s="73"/>
      <c r="AX461" s="73"/>
      <c r="AY461" s="73"/>
      <c r="AZ461" s="73"/>
      <c r="BA461" s="73"/>
      <c r="BB461" s="73"/>
      <c r="BC461" s="73"/>
      <c r="BD461" s="73"/>
      <c r="BE461" s="73"/>
      <c r="BF461" s="73"/>
      <c r="BG461" s="73"/>
      <c r="BH461" s="73"/>
      <c r="BI461" s="73"/>
      <c r="BJ461" s="73"/>
      <c r="BK461" s="73"/>
      <c r="BL461" s="73"/>
      <c r="BM461" s="73"/>
      <c r="BN461" s="73"/>
    </row>
    <row r="462" spans="1:66" ht="13.2" x14ac:dyDescent="0.3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L462" s="73"/>
      <c r="M462" s="73"/>
      <c r="N462" s="73"/>
      <c r="O462" s="73"/>
      <c r="P462" s="73"/>
      <c r="Q462" s="73"/>
      <c r="R462" s="73"/>
      <c r="X462" s="73"/>
      <c r="Y462" s="73"/>
      <c r="Z462" s="73"/>
      <c r="AA462" s="73"/>
      <c r="AB462" s="73"/>
      <c r="AC462" s="73"/>
      <c r="AD462" s="73"/>
      <c r="AE462" s="73"/>
      <c r="AF462" s="73"/>
      <c r="AG462" s="73"/>
      <c r="AH462" s="73"/>
      <c r="AI462" s="73"/>
      <c r="AJ462" s="73"/>
      <c r="AK462" s="73"/>
      <c r="AL462" s="73"/>
      <c r="AM462" s="73"/>
      <c r="AN462" s="73"/>
      <c r="AO462" s="73"/>
      <c r="AP462" s="73"/>
      <c r="AQ462" s="73"/>
      <c r="AR462" s="73"/>
      <c r="AS462" s="73"/>
      <c r="AT462" s="73"/>
      <c r="AU462" s="73"/>
      <c r="AV462" s="73"/>
      <c r="AW462" s="73"/>
      <c r="AX462" s="73"/>
      <c r="AY462" s="73"/>
      <c r="AZ462" s="73"/>
      <c r="BA462" s="73"/>
      <c r="BB462" s="73"/>
      <c r="BC462" s="73"/>
      <c r="BD462" s="73"/>
      <c r="BE462" s="73"/>
      <c r="BF462" s="73"/>
      <c r="BG462" s="73"/>
      <c r="BH462" s="73"/>
      <c r="BI462" s="73"/>
      <c r="BJ462" s="73"/>
      <c r="BK462" s="73"/>
      <c r="BL462" s="73"/>
      <c r="BM462" s="73"/>
      <c r="BN462" s="73"/>
    </row>
    <row r="463" spans="1:66" ht="13.2" x14ac:dyDescent="0.3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L463" s="73"/>
      <c r="M463" s="73"/>
      <c r="N463" s="73"/>
      <c r="O463" s="73"/>
      <c r="P463" s="73"/>
      <c r="Q463" s="73"/>
      <c r="R463" s="73"/>
      <c r="X463" s="73"/>
      <c r="Y463" s="73"/>
      <c r="Z463" s="73"/>
      <c r="AA463" s="73"/>
      <c r="AB463" s="73"/>
      <c r="AC463" s="73"/>
      <c r="AD463" s="73"/>
      <c r="AE463" s="73"/>
      <c r="AF463" s="73"/>
      <c r="AG463" s="73"/>
      <c r="AH463" s="73"/>
      <c r="AI463" s="73"/>
      <c r="AJ463" s="73"/>
      <c r="AK463" s="73"/>
      <c r="AL463" s="73"/>
      <c r="AM463" s="73"/>
      <c r="AN463" s="73"/>
      <c r="AO463" s="73"/>
      <c r="AP463" s="73"/>
      <c r="AQ463" s="73"/>
      <c r="AR463" s="73"/>
      <c r="AS463" s="73"/>
      <c r="AT463" s="73"/>
      <c r="AU463" s="73"/>
      <c r="AV463" s="73"/>
      <c r="AW463" s="73"/>
      <c r="AX463" s="73"/>
      <c r="AY463" s="73"/>
      <c r="AZ463" s="73"/>
      <c r="BA463" s="73"/>
      <c r="BB463" s="73"/>
      <c r="BC463" s="73"/>
      <c r="BD463" s="73"/>
      <c r="BE463" s="73"/>
      <c r="BF463" s="73"/>
      <c r="BG463" s="73"/>
      <c r="BH463" s="73"/>
      <c r="BI463" s="73"/>
      <c r="BJ463" s="73"/>
      <c r="BK463" s="73"/>
      <c r="BL463" s="73"/>
      <c r="BM463" s="73"/>
      <c r="BN463" s="73"/>
    </row>
    <row r="464" spans="1:66" ht="13.2" x14ac:dyDescent="0.3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L464" s="73"/>
      <c r="M464" s="73"/>
      <c r="N464" s="73"/>
      <c r="O464" s="73"/>
      <c r="P464" s="73"/>
      <c r="Q464" s="73"/>
      <c r="R464" s="73"/>
      <c r="X464" s="73"/>
      <c r="Y464" s="73"/>
      <c r="Z464" s="73"/>
      <c r="AA464" s="73"/>
      <c r="AB464" s="73"/>
      <c r="AC464" s="73"/>
      <c r="AD464" s="73"/>
      <c r="AE464" s="73"/>
      <c r="AF464" s="73"/>
      <c r="AG464" s="73"/>
      <c r="AH464" s="73"/>
      <c r="AI464" s="73"/>
      <c r="AJ464" s="73"/>
      <c r="AK464" s="73"/>
      <c r="AL464" s="73"/>
      <c r="AM464" s="73"/>
      <c r="AN464" s="73"/>
      <c r="AO464" s="73"/>
      <c r="AP464" s="73"/>
      <c r="AQ464" s="73"/>
      <c r="AR464" s="73"/>
      <c r="AS464" s="73"/>
      <c r="AT464" s="73"/>
      <c r="AU464" s="73"/>
      <c r="AV464" s="73"/>
      <c r="AW464" s="73"/>
      <c r="AX464" s="73"/>
      <c r="AY464" s="73"/>
      <c r="AZ464" s="73"/>
      <c r="BA464" s="73"/>
      <c r="BB464" s="73"/>
      <c r="BC464" s="73"/>
      <c r="BD464" s="73"/>
      <c r="BE464" s="73"/>
      <c r="BF464" s="73"/>
      <c r="BG464" s="73"/>
      <c r="BH464" s="73"/>
      <c r="BI464" s="73"/>
      <c r="BJ464" s="73"/>
      <c r="BK464" s="73"/>
      <c r="BL464" s="73"/>
      <c r="BM464" s="73"/>
      <c r="BN464" s="73"/>
    </row>
    <row r="465" spans="1:66" ht="13.2" x14ac:dyDescent="0.3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L465" s="73"/>
      <c r="M465" s="73"/>
      <c r="N465" s="73"/>
      <c r="O465" s="73"/>
      <c r="P465" s="73"/>
      <c r="Q465" s="73"/>
      <c r="R465" s="73"/>
      <c r="X465" s="73"/>
      <c r="Y465" s="73"/>
      <c r="Z465" s="73"/>
      <c r="AA465" s="73"/>
      <c r="AB465" s="73"/>
      <c r="AC465" s="73"/>
      <c r="AD465" s="73"/>
      <c r="AE465" s="73"/>
      <c r="AF465" s="73"/>
      <c r="AG465" s="73"/>
      <c r="AH465" s="73"/>
      <c r="AI465" s="73"/>
      <c r="AJ465" s="73"/>
      <c r="AK465" s="73"/>
      <c r="AL465" s="73"/>
      <c r="AM465" s="73"/>
      <c r="AN465" s="73"/>
      <c r="AO465" s="73"/>
      <c r="AP465" s="73"/>
      <c r="AQ465" s="73"/>
      <c r="AR465" s="73"/>
      <c r="AS465" s="73"/>
      <c r="AT465" s="73"/>
      <c r="AU465" s="73"/>
      <c r="AV465" s="73"/>
      <c r="AW465" s="73"/>
      <c r="AX465" s="73"/>
      <c r="AY465" s="73"/>
      <c r="AZ465" s="73"/>
      <c r="BA465" s="73"/>
      <c r="BB465" s="73"/>
      <c r="BC465" s="73"/>
      <c r="BD465" s="73"/>
      <c r="BE465" s="73"/>
      <c r="BF465" s="73"/>
      <c r="BG465" s="73"/>
      <c r="BH465" s="73"/>
      <c r="BI465" s="73"/>
      <c r="BJ465" s="73"/>
      <c r="BK465" s="73"/>
      <c r="BL465" s="73"/>
      <c r="BM465" s="73"/>
      <c r="BN465" s="73"/>
    </row>
    <row r="466" spans="1:66" ht="13.2" x14ac:dyDescent="0.3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L466" s="73"/>
      <c r="M466" s="73"/>
      <c r="N466" s="73"/>
      <c r="O466" s="73"/>
      <c r="P466" s="73"/>
      <c r="Q466" s="73"/>
      <c r="R466" s="73"/>
      <c r="X466" s="73"/>
      <c r="Y466" s="73"/>
      <c r="Z466" s="73"/>
      <c r="AA466" s="73"/>
      <c r="AB466" s="73"/>
      <c r="AC466" s="73"/>
      <c r="AD466" s="73"/>
      <c r="AE466" s="73"/>
      <c r="AF466" s="73"/>
      <c r="AG466" s="73"/>
      <c r="AH466" s="73"/>
      <c r="AI466" s="73"/>
      <c r="AJ466" s="73"/>
      <c r="AK466" s="73"/>
      <c r="AL466" s="73"/>
      <c r="AM466" s="73"/>
      <c r="AN466" s="73"/>
      <c r="AO466" s="73"/>
      <c r="AP466" s="73"/>
      <c r="AQ466" s="73"/>
      <c r="AR466" s="73"/>
      <c r="AS466" s="73"/>
      <c r="AT466" s="73"/>
      <c r="AU466" s="73"/>
      <c r="AV466" s="73"/>
      <c r="AW466" s="73"/>
      <c r="AX466" s="73"/>
      <c r="AY466" s="73"/>
      <c r="AZ466" s="73"/>
      <c r="BA466" s="73"/>
      <c r="BB466" s="73"/>
      <c r="BC466" s="73"/>
      <c r="BD466" s="73"/>
      <c r="BE466" s="73"/>
      <c r="BF466" s="73"/>
      <c r="BG466" s="73"/>
      <c r="BH466" s="73"/>
      <c r="BI466" s="73"/>
      <c r="BJ466" s="73"/>
      <c r="BK466" s="73"/>
      <c r="BL466" s="73"/>
      <c r="BM466" s="73"/>
      <c r="BN466" s="73"/>
    </row>
    <row r="467" spans="1:66" ht="13.2" x14ac:dyDescent="0.3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L467" s="73"/>
      <c r="M467" s="73"/>
      <c r="N467" s="73"/>
      <c r="O467" s="73"/>
      <c r="P467" s="73"/>
      <c r="Q467" s="73"/>
      <c r="R467" s="73"/>
      <c r="X467" s="73"/>
      <c r="Y467" s="73"/>
      <c r="Z467" s="73"/>
      <c r="AA467" s="73"/>
      <c r="AB467" s="73"/>
      <c r="AC467" s="73"/>
      <c r="AD467" s="73"/>
      <c r="AE467" s="73"/>
      <c r="AF467" s="73"/>
      <c r="AG467" s="73"/>
      <c r="AH467" s="73"/>
      <c r="AI467" s="73"/>
      <c r="AJ467" s="73"/>
      <c r="AK467" s="73"/>
      <c r="AL467" s="73"/>
      <c r="AM467" s="73"/>
      <c r="AN467" s="73"/>
      <c r="AO467" s="73"/>
      <c r="AP467" s="73"/>
      <c r="AQ467" s="73"/>
      <c r="AR467" s="73"/>
      <c r="AS467" s="73"/>
      <c r="AT467" s="73"/>
      <c r="AU467" s="73"/>
      <c r="AV467" s="73"/>
      <c r="AW467" s="73"/>
      <c r="AX467" s="73"/>
      <c r="AY467" s="73"/>
      <c r="AZ467" s="73"/>
      <c r="BA467" s="73"/>
      <c r="BB467" s="73"/>
      <c r="BC467" s="73"/>
      <c r="BD467" s="73"/>
      <c r="BE467" s="73"/>
      <c r="BF467" s="73"/>
      <c r="BG467" s="73"/>
      <c r="BH467" s="73"/>
      <c r="BI467" s="73"/>
      <c r="BJ467" s="73"/>
      <c r="BK467" s="73"/>
      <c r="BL467" s="73"/>
      <c r="BM467" s="73"/>
      <c r="BN467" s="73"/>
    </row>
    <row r="468" spans="1:66" ht="13.2" x14ac:dyDescent="0.3">
      <c r="A468" s="73"/>
      <c r="B468" s="73"/>
      <c r="C468" s="73"/>
      <c r="D468" s="73"/>
      <c r="E468" s="73"/>
      <c r="F468" s="73"/>
      <c r="G468" s="73"/>
      <c r="H468" s="73"/>
      <c r="I468" s="73"/>
      <c r="J468" s="73"/>
      <c r="L468" s="73"/>
      <c r="M468" s="73"/>
      <c r="N468" s="73"/>
      <c r="O468" s="73"/>
      <c r="P468" s="73"/>
      <c r="Q468" s="73"/>
      <c r="R468" s="73"/>
      <c r="X468" s="73"/>
      <c r="Y468" s="73"/>
      <c r="Z468" s="73"/>
      <c r="AA468" s="73"/>
      <c r="AB468" s="73"/>
      <c r="AC468" s="73"/>
      <c r="AD468" s="73"/>
      <c r="AE468" s="73"/>
      <c r="AF468" s="73"/>
      <c r="AG468" s="73"/>
      <c r="AH468" s="73"/>
      <c r="AI468" s="73"/>
      <c r="AJ468" s="73"/>
      <c r="AK468" s="73"/>
      <c r="AL468" s="73"/>
      <c r="AM468" s="73"/>
      <c r="AN468" s="73"/>
      <c r="AO468" s="73"/>
      <c r="AP468" s="73"/>
      <c r="AQ468" s="73"/>
      <c r="AR468" s="73"/>
      <c r="AS468" s="73"/>
      <c r="AT468" s="73"/>
      <c r="AU468" s="73"/>
      <c r="AV468" s="73"/>
      <c r="AW468" s="73"/>
      <c r="AX468" s="73"/>
      <c r="AY468" s="73"/>
      <c r="AZ468" s="73"/>
      <c r="BA468" s="73"/>
      <c r="BB468" s="73"/>
      <c r="BC468" s="73"/>
      <c r="BD468" s="73"/>
      <c r="BE468" s="73"/>
      <c r="BF468" s="73"/>
      <c r="BG468" s="73"/>
      <c r="BH468" s="73"/>
      <c r="BI468" s="73"/>
      <c r="BJ468" s="73"/>
      <c r="BK468" s="73"/>
      <c r="BL468" s="73"/>
      <c r="BM468" s="73"/>
      <c r="BN468" s="73"/>
    </row>
    <row r="469" spans="1:66" ht="13.2" x14ac:dyDescent="0.3">
      <c r="A469" s="73"/>
      <c r="B469" s="73"/>
      <c r="C469" s="73"/>
      <c r="D469" s="73"/>
      <c r="E469" s="73"/>
      <c r="F469" s="73"/>
      <c r="G469" s="73"/>
      <c r="H469" s="73"/>
      <c r="I469" s="73"/>
      <c r="J469" s="73"/>
      <c r="L469" s="73"/>
      <c r="M469" s="73"/>
      <c r="N469" s="73"/>
      <c r="O469" s="73"/>
      <c r="P469" s="73"/>
      <c r="Q469" s="73"/>
      <c r="R469" s="73"/>
      <c r="X469" s="73"/>
      <c r="Y469" s="73"/>
      <c r="Z469" s="73"/>
      <c r="AA469" s="73"/>
      <c r="AB469" s="73"/>
      <c r="AC469" s="73"/>
      <c r="AD469" s="73"/>
      <c r="AE469" s="73"/>
      <c r="AF469" s="73"/>
      <c r="AG469" s="73"/>
      <c r="AH469" s="73"/>
      <c r="AI469" s="73"/>
      <c r="AJ469" s="73"/>
      <c r="AK469" s="73"/>
      <c r="AL469" s="73"/>
      <c r="AM469" s="73"/>
      <c r="AN469" s="73"/>
      <c r="AO469" s="73"/>
      <c r="AP469" s="73"/>
      <c r="AQ469" s="73"/>
      <c r="AR469" s="73"/>
      <c r="AS469" s="73"/>
      <c r="AT469" s="73"/>
      <c r="AU469" s="73"/>
      <c r="AV469" s="73"/>
      <c r="AW469" s="73"/>
      <c r="AX469" s="73"/>
      <c r="AY469" s="73"/>
      <c r="AZ469" s="73"/>
      <c r="BA469" s="73"/>
      <c r="BB469" s="73"/>
      <c r="BC469" s="73"/>
      <c r="BD469" s="73"/>
      <c r="BE469" s="73"/>
      <c r="BF469" s="73"/>
      <c r="BG469" s="73"/>
      <c r="BH469" s="73"/>
      <c r="BI469" s="73"/>
      <c r="BJ469" s="73"/>
      <c r="BK469" s="73"/>
      <c r="BL469" s="73"/>
      <c r="BM469" s="73"/>
      <c r="BN469" s="73"/>
    </row>
    <row r="470" spans="1:66" ht="13.2" x14ac:dyDescent="0.3">
      <c r="A470" s="73"/>
      <c r="B470" s="73"/>
      <c r="C470" s="73"/>
      <c r="D470" s="73"/>
      <c r="E470" s="73"/>
      <c r="F470" s="73"/>
      <c r="G470" s="73"/>
      <c r="H470" s="73"/>
      <c r="I470" s="73"/>
      <c r="J470" s="73"/>
      <c r="L470" s="73"/>
      <c r="M470" s="73"/>
      <c r="N470" s="73"/>
      <c r="O470" s="73"/>
      <c r="P470" s="73"/>
      <c r="Q470" s="73"/>
      <c r="R470" s="73"/>
      <c r="X470" s="73"/>
      <c r="Y470" s="73"/>
      <c r="Z470" s="73"/>
      <c r="AA470" s="73"/>
      <c r="AB470" s="73"/>
      <c r="AC470" s="73"/>
      <c r="AD470" s="73"/>
      <c r="AE470" s="73"/>
      <c r="AF470" s="73"/>
      <c r="AG470" s="73"/>
      <c r="AH470" s="73"/>
      <c r="AI470" s="73"/>
      <c r="AJ470" s="73"/>
      <c r="AK470" s="73"/>
      <c r="AL470" s="73"/>
      <c r="AM470" s="73"/>
      <c r="AN470" s="73"/>
      <c r="AO470" s="73"/>
      <c r="AP470" s="73"/>
      <c r="AQ470" s="73"/>
      <c r="AR470" s="73"/>
      <c r="AS470" s="73"/>
      <c r="AT470" s="73"/>
      <c r="AU470" s="73"/>
      <c r="AV470" s="73"/>
      <c r="AW470" s="73"/>
      <c r="AX470" s="73"/>
      <c r="AY470" s="73"/>
      <c r="AZ470" s="73"/>
      <c r="BA470" s="73"/>
      <c r="BB470" s="73"/>
      <c r="BC470" s="73"/>
      <c r="BD470" s="73"/>
      <c r="BE470" s="73"/>
      <c r="BF470" s="73"/>
      <c r="BG470" s="73"/>
      <c r="BH470" s="73"/>
      <c r="BI470" s="73"/>
      <c r="BJ470" s="73"/>
      <c r="BK470" s="73"/>
      <c r="BL470" s="73"/>
      <c r="BM470" s="73"/>
      <c r="BN470" s="73"/>
    </row>
    <row r="471" spans="1:66" ht="13.2" x14ac:dyDescent="0.3">
      <c r="A471" s="73"/>
      <c r="B471" s="73"/>
      <c r="C471" s="73"/>
      <c r="D471" s="73"/>
      <c r="E471" s="73"/>
      <c r="F471" s="73"/>
      <c r="G471" s="73"/>
      <c r="H471" s="73"/>
      <c r="I471" s="73"/>
      <c r="J471" s="73"/>
      <c r="L471" s="73"/>
      <c r="M471" s="73"/>
      <c r="N471" s="73"/>
      <c r="O471" s="73"/>
      <c r="P471" s="73"/>
      <c r="Q471" s="73"/>
      <c r="R471" s="73"/>
      <c r="X471" s="73"/>
      <c r="Y471" s="73"/>
      <c r="Z471" s="73"/>
      <c r="AA471" s="73"/>
      <c r="AB471" s="73"/>
      <c r="AC471" s="73"/>
      <c r="AD471" s="73"/>
      <c r="AE471" s="73"/>
      <c r="AF471" s="73"/>
      <c r="AG471" s="73"/>
      <c r="AH471" s="73"/>
      <c r="AI471" s="73"/>
      <c r="AJ471" s="73"/>
      <c r="AK471" s="73"/>
      <c r="AL471" s="73"/>
      <c r="AM471" s="73"/>
      <c r="AN471" s="73"/>
      <c r="AO471" s="73"/>
      <c r="AP471" s="73"/>
      <c r="AQ471" s="73"/>
      <c r="AR471" s="73"/>
      <c r="AS471" s="73"/>
      <c r="AT471" s="73"/>
      <c r="AU471" s="73"/>
      <c r="AV471" s="73"/>
      <c r="AW471" s="73"/>
      <c r="AX471" s="73"/>
      <c r="AY471" s="73"/>
      <c r="AZ471" s="73"/>
      <c r="BA471" s="73"/>
      <c r="BB471" s="73"/>
      <c r="BC471" s="73"/>
      <c r="BD471" s="73"/>
      <c r="BE471" s="73"/>
      <c r="BF471" s="73"/>
      <c r="BG471" s="73"/>
      <c r="BH471" s="73"/>
      <c r="BI471" s="73"/>
      <c r="BJ471" s="73"/>
      <c r="BK471" s="73"/>
      <c r="BL471" s="73"/>
      <c r="BM471" s="73"/>
      <c r="BN471" s="73"/>
    </row>
    <row r="472" spans="1:66" ht="13.2" x14ac:dyDescent="0.3">
      <c r="A472" s="73"/>
      <c r="B472" s="73"/>
      <c r="C472" s="73"/>
      <c r="D472" s="73"/>
      <c r="E472" s="73"/>
      <c r="F472" s="73"/>
      <c r="G472" s="73"/>
      <c r="H472" s="73"/>
      <c r="I472" s="73"/>
      <c r="J472" s="73"/>
      <c r="L472" s="73"/>
      <c r="M472" s="73"/>
      <c r="N472" s="73"/>
      <c r="O472" s="73"/>
      <c r="P472" s="73"/>
      <c r="Q472" s="73"/>
      <c r="R472" s="73"/>
      <c r="X472" s="73"/>
      <c r="Y472" s="73"/>
      <c r="Z472" s="73"/>
      <c r="AA472" s="73"/>
      <c r="AB472" s="73"/>
      <c r="AC472" s="73"/>
      <c r="AD472" s="73"/>
      <c r="AE472" s="73"/>
      <c r="AF472" s="73"/>
      <c r="AG472" s="73"/>
      <c r="AH472" s="73"/>
      <c r="AI472" s="73"/>
      <c r="AJ472" s="73"/>
      <c r="AK472" s="73"/>
      <c r="AL472" s="73"/>
      <c r="AM472" s="73"/>
      <c r="AN472" s="73"/>
      <c r="AO472" s="73"/>
      <c r="AP472" s="73"/>
      <c r="AQ472" s="73"/>
      <c r="AR472" s="73"/>
      <c r="AS472" s="73"/>
      <c r="AT472" s="73"/>
      <c r="AU472" s="73"/>
      <c r="AV472" s="73"/>
      <c r="AW472" s="73"/>
      <c r="AX472" s="73"/>
      <c r="AY472" s="73"/>
      <c r="AZ472" s="73"/>
      <c r="BA472" s="73"/>
      <c r="BB472" s="73"/>
      <c r="BC472" s="73"/>
      <c r="BD472" s="73"/>
      <c r="BE472" s="73"/>
      <c r="BF472" s="73"/>
      <c r="BG472" s="73"/>
      <c r="BH472" s="73"/>
      <c r="BI472" s="73"/>
      <c r="BJ472" s="73"/>
      <c r="BK472" s="73"/>
      <c r="BL472" s="73"/>
      <c r="BM472" s="73"/>
      <c r="BN472" s="73"/>
    </row>
    <row r="473" spans="1:66" ht="13.2" x14ac:dyDescent="0.3">
      <c r="A473" s="73"/>
      <c r="B473" s="73"/>
      <c r="C473" s="73"/>
      <c r="D473" s="73"/>
      <c r="E473" s="73"/>
      <c r="F473" s="73"/>
      <c r="G473" s="73"/>
      <c r="H473" s="73"/>
      <c r="I473" s="73"/>
      <c r="J473" s="73"/>
      <c r="L473" s="73"/>
      <c r="M473" s="73"/>
      <c r="N473" s="73"/>
      <c r="O473" s="73"/>
      <c r="P473" s="73"/>
      <c r="Q473" s="73"/>
      <c r="R473" s="73"/>
      <c r="X473" s="73"/>
      <c r="Y473" s="73"/>
      <c r="Z473" s="73"/>
      <c r="AA473" s="73"/>
      <c r="AB473" s="73"/>
      <c r="AC473" s="73"/>
      <c r="AD473" s="73"/>
      <c r="AE473" s="73"/>
      <c r="AF473" s="73"/>
      <c r="AG473" s="73"/>
      <c r="AH473" s="73"/>
      <c r="AI473" s="73"/>
      <c r="AJ473" s="73"/>
      <c r="AK473" s="73"/>
      <c r="AL473" s="73"/>
      <c r="AM473" s="73"/>
      <c r="AN473" s="73"/>
      <c r="AO473" s="73"/>
      <c r="AP473" s="73"/>
      <c r="AQ473" s="73"/>
      <c r="AR473" s="73"/>
      <c r="AS473" s="73"/>
      <c r="AT473" s="73"/>
      <c r="AU473" s="73"/>
      <c r="AV473" s="73"/>
      <c r="AW473" s="73"/>
      <c r="AX473" s="73"/>
      <c r="AY473" s="73"/>
      <c r="AZ473" s="73"/>
      <c r="BA473" s="73"/>
      <c r="BB473" s="73"/>
      <c r="BC473" s="73"/>
      <c r="BD473" s="73"/>
      <c r="BE473" s="73"/>
      <c r="BF473" s="73"/>
      <c r="BG473" s="73"/>
      <c r="BH473" s="73"/>
      <c r="BI473" s="73"/>
      <c r="BJ473" s="73"/>
      <c r="BK473" s="73"/>
      <c r="BL473" s="73"/>
      <c r="BM473" s="73"/>
      <c r="BN473" s="73"/>
    </row>
    <row r="474" spans="1:66" ht="13.2" x14ac:dyDescent="0.3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L474" s="73"/>
      <c r="M474" s="73"/>
      <c r="N474" s="73"/>
      <c r="O474" s="73"/>
      <c r="P474" s="73"/>
      <c r="Q474" s="73"/>
      <c r="R474" s="73"/>
      <c r="X474" s="73"/>
      <c r="Y474" s="73"/>
      <c r="Z474" s="73"/>
      <c r="AA474" s="73"/>
      <c r="AB474" s="73"/>
      <c r="AC474" s="73"/>
      <c r="AD474" s="73"/>
      <c r="AE474" s="73"/>
      <c r="AF474" s="73"/>
      <c r="AG474" s="73"/>
      <c r="AH474" s="73"/>
      <c r="AI474" s="73"/>
      <c r="AJ474" s="73"/>
      <c r="AK474" s="73"/>
      <c r="AL474" s="73"/>
      <c r="AM474" s="73"/>
      <c r="AN474" s="73"/>
      <c r="AO474" s="73"/>
      <c r="AP474" s="73"/>
      <c r="AQ474" s="73"/>
      <c r="AR474" s="73"/>
      <c r="AS474" s="73"/>
      <c r="AT474" s="73"/>
      <c r="AU474" s="73"/>
      <c r="AV474" s="73"/>
      <c r="AW474" s="73"/>
      <c r="AX474" s="73"/>
      <c r="AY474" s="73"/>
      <c r="AZ474" s="73"/>
      <c r="BA474" s="73"/>
      <c r="BB474" s="73"/>
      <c r="BC474" s="73"/>
      <c r="BD474" s="73"/>
      <c r="BE474" s="73"/>
      <c r="BF474" s="73"/>
      <c r="BG474" s="73"/>
      <c r="BH474" s="73"/>
      <c r="BI474" s="73"/>
      <c r="BJ474" s="73"/>
      <c r="BK474" s="73"/>
      <c r="BL474" s="73"/>
      <c r="BM474" s="73"/>
      <c r="BN474" s="73"/>
    </row>
    <row r="475" spans="1:66" ht="13.2" x14ac:dyDescent="0.3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L475" s="73"/>
      <c r="M475" s="73"/>
      <c r="N475" s="73"/>
      <c r="O475" s="73"/>
      <c r="P475" s="73"/>
      <c r="Q475" s="73"/>
      <c r="R475" s="73"/>
      <c r="X475" s="73"/>
      <c r="Y475" s="73"/>
      <c r="Z475" s="73"/>
      <c r="AA475" s="73"/>
      <c r="AB475" s="73"/>
      <c r="AC475" s="73"/>
      <c r="AD475" s="73"/>
      <c r="AE475" s="73"/>
      <c r="AF475" s="73"/>
      <c r="AG475" s="73"/>
      <c r="AH475" s="73"/>
      <c r="AI475" s="73"/>
      <c r="AJ475" s="73"/>
      <c r="AK475" s="73"/>
      <c r="AL475" s="73"/>
      <c r="AM475" s="73"/>
      <c r="AN475" s="73"/>
      <c r="AO475" s="73"/>
      <c r="AP475" s="73"/>
      <c r="AQ475" s="73"/>
      <c r="AR475" s="73"/>
      <c r="AS475" s="73"/>
      <c r="AT475" s="73"/>
      <c r="AU475" s="73"/>
      <c r="AV475" s="73"/>
      <c r="AW475" s="73"/>
      <c r="AX475" s="73"/>
      <c r="AY475" s="73"/>
      <c r="AZ475" s="73"/>
      <c r="BA475" s="73"/>
      <c r="BB475" s="73"/>
      <c r="BC475" s="73"/>
      <c r="BD475" s="73"/>
      <c r="BE475" s="73"/>
      <c r="BF475" s="73"/>
      <c r="BG475" s="73"/>
      <c r="BH475" s="73"/>
      <c r="BI475" s="73"/>
      <c r="BJ475" s="73"/>
      <c r="BK475" s="73"/>
      <c r="BL475" s="73"/>
      <c r="BM475" s="73"/>
      <c r="BN475" s="73"/>
    </row>
    <row r="476" spans="1:66" ht="13.2" x14ac:dyDescent="0.3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L476" s="73"/>
      <c r="M476" s="73"/>
      <c r="N476" s="73"/>
      <c r="O476" s="73"/>
      <c r="P476" s="73"/>
      <c r="Q476" s="73"/>
      <c r="R476" s="73"/>
      <c r="X476" s="73"/>
      <c r="Y476" s="73"/>
      <c r="Z476" s="73"/>
      <c r="AA476" s="73"/>
      <c r="AB476" s="73"/>
      <c r="AC476" s="73"/>
      <c r="AD476" s="73"/>
      <c r="AE476" s="73"/>
      <c r="AF476" s="73"/>
      <c r="AG476" s="73"/>
      <c r="AH476" s="73"/>
      <c r="AI476" s="73"/>
      <c r="AJ476" s="73"/>
      <c r="AK476" s="73"/>
      <c r="AL476" s="73"/>
      <c r="AM476" s="73"/>
      <c r="AN476" s="73"/>
      <c r="AO476" s="73"/>
      <c r="AP476" s="73"/>
      <c r="AQ476" s="73"/>
      <c r="AR476" s="73"/>
      <c r="AS476" s="73"/>
      <c r="AT476" s="73"/>
      <c r="AU476" s="73"/>
      <c r="AV476" s="73"/>
      <c r="AW476" s="73"/>
      <c r="AX476" s="73"/>
      <c r="AY476" s="73"/>
      <c r="AZ476" s="73"/>
      <c r="BA476" s="73"/>
      <c r="BB476" s="73"/>
      <c r="BC476" s="73"/>
      <c r="BD476" s="73"/>
      <c r="BE476" s="73"/>
      <c r="BF476" s="73"/>
      <c r="BG476" s="73"/>
      <c r="BH476" s="73"/>
      <c r="BI476" s="73"/>
      <c r="BJ476" s="73"/>
      <c r="BK476" s="73"/>
      <c r="BL476" s="73"/>
      <c r="BM476" s="73"/>
      <c r="BN476" s="73"/>
    </row>
    <row r="477" spans="1:66" ht="13.2" x14ac:dyDescent="0.3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L477" s="73"/>
      <c r="M477" s="73"/>
      <c r="N477" s="73"/>
      <c r="O477" s="73"/>
      <c r="P477" s="73"/>
      <c r="Q477" s="73"/>
      <c r="R477" s="73"/>
      <c r="X477" s="73"/>
      <c r="Y477" s="73"/>
      <c r="Z477" s="73"/>
      <c r="AA477" s="73"/>
      <c r="AB477" s="73"/>
      <c r="AC477" s="73"/>
      <c r="AD477" s="73"/>
      <c r="AE477" s="73"/>
      <c r="AF477" s="73"/>
      <c r="AG477" s="73"/>
      <c r="AH477" s="73"/>
      <c r="AI477" s="73"/>
      <c r="AJ477" s="73"/>
      <c r="AK477" s="73"/>
      <c r="AL477" s="73"/>
      <c r="AM477" s="73"/>
      <c r="AN477" s="73"/>
      <c r="AO477" s="73"/>
      <c r="AP477" s="73"/>
      <c r="AQ477" s="73"/>
      <c r="AR477" s="73"/>
      <c r="AS477" s="73"/>
      <c r="AT477" s="73"/>
      <c r="AU477" s="73"/>
      <c r="AV477" s="73"/>
      <c r="AW477" s="73"/>
      <c r="AX477" s="73"/>
      <c r="AY477" s="73"/>
      <c r="AZ477" s="73"/>
      <c r="BA477" s="73"/>
      <c r="BB477" s="73"/>
      <c r="BC477" s="73"/>
      <c r="BD477" s="73"/>
      <c r="BE477" s="73"/>
      <c r="BF477" s="73"/>
      <c r="BG477" s="73"/>
      <c r="BH477" s="73"/>
      <c r="BI477" s="73"/>
      <c r="BJ477" s="73"/>
      <c r="BK477" s="73"/>
      <c r="BL477" s="73"/>
      <c r="BM477" s="73"/>
      <c r="BN477" s="73"/>
    </row>
    <row r="478" spans="1:66" ht="13.2" x14ac:dyDescent="0.3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L478" s="73"/>
      <c r="M478" s="73"/>
      <c r="N478" s="73"/>
      <c r="O478" s="73"/>
      <c r="P478" s="73"/>
      <c r="Q478" s="73"/>
      <c r="R478" s="73"/>
      <c r="X478" s="73"/>
      <c r="Y478" s="73"/>
      <c r="Z478" s="73"/>
      <c r="AA478" s="73"/>
      <c r="AB478" s="73"/>
      <c r="AC478" s="73"/>
      <c r="AD478" s="73"/>
      <c r="AE478" s="73"/>
      <c r="AF478" s="73"/>
      <c r="AG478" s="73"/>
      <c r="AH478" s="73"/>
      <c r="AI478" s="73"/>
      <c r="AJ478" s="73"/>
      <c r="AK478" s="73"/>
      <c r="AL478" s="73"/>
      <c r="AM478" s="73"/>
      <c r="AN478" s="73"/>
      <c r="AO478" s="73"/>
      <c r="AP478" s="73"/>
      <c r="AQ478" s="73"/>
      <c r="AR478" s="73"/>
      <c r="AS478" s="73"/>
      <c r="AT478" s="73"/>
      <c r="AU478" s="73"/>
      <c r="AV478" s="73"/>
      <c r="AW478" s="73"/>
      <c r="AX478" s="73"/>
      <c r="AY478" s="73"/>
      <c r="AZ478" s="73"/>
      <c r="BA478" s="73"/>
      <c r="BB478" s="73"/>
      <c r="BC478" s="73"/>
      <c r="BD478" s="73"/>
      <c r="BE478" s="73"/>
      <c r="BF478" s="73"/>
      <c r="BG478" s="73"/>
      <c r="BH478" s="73"/>
      <c r="BI478" s="73"/>
      <c r="BJ478" s="73"/>
      <c r="BK478" s="73"/>
      <c r="BL478" s="73"/>
      <c r="BM478" s="73"/>
      <c r="BN478" s="73"/>
    </row>
    <row r="479" spans="1:66" ht="13.2" x14ac:dyDescent="0.3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L479" s="73"/>
      <c r="M479" s="73"/>
      <c r="N479" s="73"/>
      <c r="O479" s="73"/>
      <c r="P479" s="73"/>
      <c r="Q479" s="73"/>
      <c r="R479" s="73"/>
      <c r="X479" s="73"/>
      <c r="Y479" s="73"/>
      <c r="Z479" s="73"/>
      <c r="AA479" s="73"/>
      <c r="AB479" s="73"/>
      <c r="AC479" s="73"/>
      <c r="AD479" s="73"/>
      <c r="AE479" s="73"/>
      <c r="AF479" s="73"/>
      <c r="AG479" s="73"/>
      <c r="AH479" s="73"/>
      <c r="AI479" s="73"/>
      <c r="AJ479" s="73"/>
      <c r="AK479" s="73"/>
      <c r="AL479" s="73"/>
      <c r="AM479" s="73"/>
      <c r="AN479" s="73"/>
      <c r="AO479" s="73"/>
      <c r="AP479" s="73"/>
      <c r="AQ479" s="73"/>
      <c r="AR479" s="73"/>
      <c r="AS479" s="73"/>
      <c r="AT479" s="73"/>
      <c r="AU479" s="73"/>
      <c r="AV479" s="73"/>
      <c r="AW479" s="73"/>
      <c r="AX479" s="73"/>
      <c r="AY479" s="73"/>
      <c r="AZ479" s="73"/>
      <c r="BA479" s="73"/>
      <c r="BB479" s="73"/>
      <c r="BC479" s="73"/>
      <c r="BD479" s="73"/>
      <c r="BE479" s="73"/>
      <c r="BF479" s="73"/>
      <c r="BG479" s="73"/>
      <c r="BH479" s="73"/>
      <c r="BI479" s="73"/>
      <c r="BJ479" s="73"/>
      <c r="BK479" s="73"/>
      <c r="BL479" s="73"/>
      <c r="BM479" s="73"/>
      <c r="BN479" s="73"/>
    </row>
    <row r="480" spans="1:66" ht="13.2" x14ac:dyDescent="0.3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L480" s="73"/>
      <c r="M480" s="73"/>
      <c r="N480" s="73"/>
      <c r="O480" s="73"/>
      <c r="P480" s="73"/>
      <c r="Q480" s="73"/>
      <c r="R480" s="73"/>
      <c r="X480" s="73"/>
      <c r="Y480" s="73"/>
      <c r="Z480" s="73"/>
      <c r="AA480" s="73"/>
      <c r="AB480" s="73"/>
      <c r="AC480" s="73"/>
      <c r="AD480" s="73"/>
      <c r="AE480" s="73"/>
      <c r="AF480" s="73"/>
      <c r="AG480" s="73"/>
      <c r="AH480" s="73"/>
      <c r="AI480" s="73"/>
      <c r="AJ480" s="73"/>
      <c r="AK480" s="73"/>
      <c r="AL480" s="73"/>
      <c r="AM480" s="73"/>
      <c r="AN480" s="73"/>
      <c r="AO480" s="73"/>
      <c r="AP480" s="73"/>
      <c r="AQ480" s="73"/>
      <c r="AR480" s="73"/>
      <c r="AS480" s="73"/>
      <c r="AT480" s="73"/>
      <c r="AU480" s="73"/>
      <c r="AV480" s="73"/>
      <c r="AW480" s="73"/>
      <c r="AX480" s="73"/>
      <c r="AY480" s="73"/>
      <c r="AZ480" s="73"/>
      <c r="BA480" s="73"/>
      <c r="BB480" s="73"/>
      <c r="BC480" s="73"/>
      <c r="BD480" s="73"/>
      <c r="BE480" s="73"/>
      <c r="BF480" s="73"/>
      <c r="BG480" s="73"/>
      <c r="BH480" s="73"/>
      <c r="BI480" s="73"/>
      <c r="BJ480" s="73"/>
      <c r="BK480" s="73"/>
      <c r="BL480" s="73"/>
      <c r="BM480" s="73"/>
      <c r="BN480" s="73"/>
    </row>
    <row r="481" spans="1:66" ht="13.2" x14ac:dyDescent="0.3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L481" s="73"/>
      <c r="M481" s="73"/>
      <c r="N481" s="73"/>
      <c r="O481" s="73"/>
      <c r="P481" s="73"/>
      <c r="Q481" s="73"/>
      <c r="R481" s="73"/>
      <c r="X481" s="73"/>
      <c r="Y481" s="73"/>
      <c r="Z481" s="73"/>
      <c r="AA481" s="73"/>
      <c r="AB481" s="73"/>
      <c r="AC481" s="73"/>
      <c r="AD481" s="73"/>
      <c r="AE481" s="73"/>
      <c r="AF481" s="73"/>
      <c r="AG481" s="73"/>
      <c r="AH481" s="73"/>
      <c r="AI481" s="73"/>
      <c r="AJ481" s="73"/>
      <c r="AK481" s="73"/>
      <c r="AL481" s="73"/>
      <c r="AM481" s="73"/>
      <c r="AN481" s="73"/>
      <c r="AO481" s="73"/>
      <c r="AP481" s="73"/>
      <c r="AQ481" s="73"/>
      <c r="AR481" s="73"/>
      <c r="AS481" s="73"/>
      <c r="AT481" s="73"/>
      <c r="AU481" s="73"/>
      <c r="AV481" s="73"/>
      <c r="AW481" s="73"/>
      <c r="AX481" s="73"/>
      <c r="AY481" s="73"/>
      <c r="AZ481" s="73"/>
      <c r="BA481" s="73"/>
      <c r="BB481" s="73"/>
      <c r="BC481" s="73"/>
      <c r="BD481" s="73"/>
      <c r="BE481" s="73"/>
      <c r="BF481" s="73"/>
      <c r="BG481" s="73"/>
      <c r="BH481" s="73"/>
      <c r="BI481" s="73"/>
      <c r="BJ481" s="73"/>
      <c r="BK481" s="73"/>
      <c r="BL481" s="73"/>
      <c r="BM481" s="73"/>
      <c r="BN481" s="73"/>
    </row>
    <row r="482" spans="1:66" ht="13.2" x14ac:dyDescent="0.3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L482" s="73"/>
      <c r="M482" s="73"/>
      <c r="N482" s="73"/>
      <c r="O482" s="73"/>
      <c r="P482" s="73"/>
      <c r="Q482" s="73"/>
      <c r="R482" s="73"/>
      <c r="X482" s="73"/>
      <c r="Y482" s="73"/>
      <c r="Z482" s="73"/>
      <c r="AA482" s="73"/>
      <c r="AB482" s="73"/>
      <c r="AC482" s="73"/>
      <c r="AD482" s="73"/>
      <c r="AE482" s="73"/>
      <c r="AF482" s="73"/>
      <c r="AG482" s="73"/>
      <c r="AH482" s="73"/>
      <c r="AI482" s="73"/>
      <c r="AJ482" s="73"/>
      <c r="AK482" s="73"/>
      <c r="AL482" s="73"/>
      <c r="AM482" s="73"/>
      <c r="AN482" s="73"/>
      <c r="AO482" s="73"/>
      <c r="AP482" s="73"/>
      <c r="AQ482" s="73"/>
      <c r="AR482" s="73"/>
      <c r="AS482" s="73"/>
      <c r="AT482" s="73"/>
      <c r="AU482" s="73"/>
      <c r="AV482" s="73"/>
      <c r="AW482" s="73"/>
      <c r="AX482" s="73"/>
      <c r="AY482" s="73"/>
      <c r="AZ482" s="73"/>
      <c r="BA482" s="73"/>
      <c r="BB482" s="73"/>
      <c r="BC482" s="73"/>
      <c r="BD482" s="73"/>
      <c r="BE482" s="73"/>
      <c r="BF482" s="73"/>
      <c r="BG482" s="73"/>
      <c r="BH482" s="73"/>
      <c r="BI482" s="73"/>
      <c r="BJ482" s="73"/>
      <c r="BK482" s="73"/>
      <c r="BL482" s="73"/>
      <c r="BM482" s="73"/>
      <c r="BN482" s="73"/>
    </row>
    <row r="483" spans="1:66" ht="13.2" x14ac:dyDescent="0.3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L483" s="73"/>
      <c r="M483" s="73"/>
      <c r="N483" s="73"/>
      <c r="O483" s="73"/>
      <c r="P483" s="73"/>
      <c r="Q483" s="73"/>
      <c r="R483" s="73"/>
      <c r="X483" s="73"/>
      <c r="Y483" s="73"/>
      <c r="Z483" s="73"/>
      <c r="AA483" s="73"/>
      <c r="AB483" s="73"/>
      <c r="AC483" s="73"/>
      <c r="AD483" s="73"/>
      <c r="AE483" s="73"/>
      <c r="AF483" s="73"/>
      <c r="AG483" s="73"/>
      <c r="AH483" s="73"/>
      <c r="AI483" s="73"/>
      <c r="AJ483" s="73"/>
      <c r="AK483" s="73"/>
      <c r="AL483" s="73"/>
      <c r="AM483" s="73"/>
      <c r="AN483" s="73"/>
      <c r="AO483" s="73"/>
      <c r="AP483" s="73"/>
      <c r="AQ483" s="73"/>
      <c r="AR483" s="73"/>
      <c r="AS483" s="73"/>
      <c r="AT483" s="73"/>
      <c r="AU483" s="73"/>
      <c r="AV483" s="73"/>
      <c r="AW483" s="73"/>
      <c r="AX483" s="73"/>
      <c r="AY483" s="73"/>
      <c r="AZ483" s="73"/>
      <c r="BA483" s="73"/>
      <c r="BB483" s="73"/>
      <c r="BC483" s="73"/>
      <c r="BD483" s="73"/>
      <c r="BE483" s="73"/>
      <c r="BF483" s="73"/>
      <c r="BG483" s="73"/>
      <c r="BH483" s="73"/>
      <c r="BI483" s="73"/>
      <c r="BJ483" s="73"/>
      <c r="BK483" s="73"/>
      <c r="BL483" s="73"/>
      <c r="BM483" s="73"/>
      <c r="BN483" s="73"/>
    </row>
    <row r="484" spans="1:66" ht="13.2" x14ac:dyDescent="0.3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L484" s="73"/>
      <c r="M484" s="73"/>
      <c r="N484" s="73"/>
      <c r="O484" s="73"/>
      <c r="P484" s="73"/>
      <c r="Q484" s="73"/>
      <c r="R484" s="73"/>
      <c r="X484" s="73"/>
      <c r="Y484" s="73"/>
      <c r="Z484" s="73"/>
      <c r="AA484" s="73"/>
      <c r="AB484" s="73"/>
      <c r="AC484" s="73"/>
      <c r="AD484" s="73"/>
      <c r="AE484" s="73"/>
      <c r="AF484" s="73"/>
      <c r="AG484" s="73"/>
      <c r="AH484" s="73"/>
      <c r="AI484" s="73"/>
      <c r="AJ484" s="73"/>
      <c r="AK484" s="73"/>
      <c r="AL484" s="73"/>
      <c r="AM484" s="73"/>
      <c r="AN484" s="73"/>
      <c r="AO484" s="73"/>
      <c r="AP484" s="73"/>
      <c r="AQ484" s="73"/>
      <c r="AR484" s="73"/>
      <c r="AS484" s="73"/>
      <c r="AT484" s="73"/>
      <c r="AU484" s="73"/>
      <c r="AV484" s="73"/>
      <c r="AW484" s="73"/>
      <c r="AX484" s="73"/>
      <c r="AY484" s="73"/>
      <c r="AZ484" s="73"/>
      <c r="BA484" s="73"/>
      <c r="BB484" s="73"/>
      <c r="BC484" s="73"/>
      <c r="BD484" s="73"/>
      <c r="BE484" s="73"/>
      <c r="BF484" s="73"/>
      <c r="BG484" s="73"/>
      <c r="BH484" s="73"/>
      <c r="BI484" s="73"/>
      <c r="BJ484" s="73"/>
      <c r="BK484" s="73"/>
      <c r="BL484" s="73"/>
      <c r="BM484" s="73"/>
      <c r="BN484" s="73"/>
    </row>
    <row r="485" spans="1:66" ht="13.2" x14ac:dyDescent="0.3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L485" s="73"/>
      <c r="M485" s="73"/>
      <c r="N485" s="73"/>
      <c r="O485" s="73"/>
      <c r="P485" s="73"/>
      <c r="Q485" s="73"/>
      <c r="R485" s="73"/>
      <c r="X485" s="73"/>
      <c r="Y485" s="73"/>
      <c r="Z485" s="73"/>
      <c r="AA485" s="73"/>
      <c r="AB485" s="73"/>
      <c r="AC485" s="73"/>
      <c r="AD485" s="73"/>
      <c r="AE485" s="73"/>
      <c r="AF485" s="73"/>
      <c r="AG485" s="73"/>
      <c r="AH485" s="73"/>
      <c r="AI485" s="73"/>
      <c r="AJ485" s="73"/>
      <c r="AK485" s="73"/>
      <c r="AL485" s="73"/>
      <c r="AM485" s="73"/>
      <c r="AN485" s="73"/>
      <c r="AO485" s="73"/>
      <c r="AP485" s="73"/>
      <c r="AQ485" s="73"/>
      <c r="AR485" s="73"/>
      <c r="AS485" s="73"/>
      <c r="AT485" s="73"/>
      <c r="AU485" s="73"/>
      <c r="AV485" s="73"/>
      <c r="AW485" s="73"/>
      <c r="AX485" s="73"/>
      <c r="AY485" s="73"/>
      <c r="AZ485" s="73"/>
      <c r="BA485" s="73"/>
      <c r="BB485" s="73"/>
      <c r="BC485" s="73"/>
      <c r="BD485" s="73"/>
      <c r="BE485" s="73"/>
      <c r="BF485" s="73"/>
      <c r="BG485" s="73"/>
      <c r="BH485" s="73"/>
      <c r="BI485" s="73"/>
      <c r="BJ485" s="73"/>
      <c r="BK485" s="73"/>
      <c r="BL485" s="73"/>
      <c r="BM485" s="73"/>
      <c r="BN485" s="73"/>
    </row>
    <row r="486" spans="1:66" ht="13.2" x14ac:dyDescent="0.3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L486" s="73"/>
      <c r="M486" s="73"/>
      <c r="N486" s="73"/>
      <c r="O486" s="73"/>
      <c r="P486" s="73"/>
      <c r="Q486" s="73"/>
      <c r="R486" s="73"/>
      <c r="X486" s="73"/>
      <c r="Y486" s="73"/>
      <c r="Z486" s="73"/>
      <c r="AA486" s="73"/>
      <c r="AB486" s="73"/>
      <c r="AC486" s="73"/>
      <c r="AD486" s="73"/>
      <c r="AE486" s="73"/>
      <c r="AF486" s="73"/>
      <c r="AG486" s="73"/>
      <c r="AH486" s="73"/>
      <c r="AI486" s="73"/>
      <c r="AJ486" s="73"/>
      <c r="AK486" s="73"/>
      <c r="AL486" s="73"/>
      <c r="AM486" s="73"/>
      <c r="AN486" s="73"/>
      <c r="AO486" s="73"/>
      <c r="AP486" s="73"/>
      <c r="AQ486" s="73"/>
      <c r="AR486" s="73"/>
      <c r="AS486" s="73"/>
      <c r="AT486" s="73"/>
      <c r="AU486" s="73"/>
      <c r="AV486" s="73"/>
      <c r="AW486" s="73"/>
      <c r="AX486" s="73"/>
      <c r="AY486" s="73"/>
      <c r="AZ486" s="73"/>
      <c r="BA486" s="73"/>
      <c r="BB486" s="73"/>
      <c r="BC486" s="73"/>
      <c r="BD486" s="73"/>
      <c r="BE486" s="73"/>
      <c r="BF486" s="73"/>
      <c r="BG486" s="73"/>
      <c r="BH486" s="73"/>
      <c r="BI486" s="73"/>
      <c r="BJ486" s="73"/>
      <c r="BK486" s="73"/>
      <c r="BL486" s="73"/>
      <c r="BM486" s="73"/>
      <c r="BN486" s="73"/>
    </row>
    <row r="487" spans="1:66" ht="13.2" x14ac:dyDescent="0.3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L487" s="73"/>
      <c r="M487" s="73"/>
      <c r="N487" s="73"/>
      <c r="O487" s="73"/>
      <c r="P487" s="73"/>
      <c r="Q487" s="73"/>
      <c r="R487" s="73"/>
      <c r="X487" s="73"/>
      <c r="Y487" s="73"/>
      <c r="Z487" s="73"/>
      <c r="AA487" s="73"/>
      <c r="AB487" s="73"/>
      <c r="AC487" s="73"/>
      <c r="AD487" s="73"/>
      <c r="AE487" s="73"/>
      <c r="AF487" s="73"/>
      <c r="AG487" s="73"/>
      <c r="AH487" s="73"/>
      <c r="AI487" s="73"/>
      <c r="AJ487" s="73"/>
      <c r="AK487" s="73"/>
      <c r="AL487" s="73"/>
      <c r="AM487" s="73"/>
      <c r="AN487" s="73"/>
      <c r="AO487" s="73"/>
      <c r="AP487" s="73"/>
      <c r="AQ487" s="73"/>
      <c r="AR487" s="73"/>
      <c r="AS487" s="73"/>
      <c r="AT487" s="73"/>
      <c r="AU487" s="73"/>
      <c r="AV487" s="73"/>
      <c r="AW487" s="73"/>
      <c r="AX487" s="73"/>
      <c r="AY487" s="73"/>
      <c r="AZ487" s="73"/>
      <c r="BA487" s="73"/>
      <c r="BB487" s="73"/>
      <c r="BC487" s="73"/>
      <c r="BD487" s="73"/>
      <c r="BE487" s="73"/>
      <c r="BF487" s="73"/>
      <c r="BG487" s="73"/>
      <c r="BH487" s="73"/>
      <c r="BI487" s="73"/>
      <c r="BJ487" s="73"/>
      <c r="BK487" s="73"/>
      <c r="BL487" s="73"/>
      <c r="BM487" s="73"/>
      <c r="BN487" s="73"/>
    </row>
    <row r="488" spans="1:66" ht="13.2" x14ac:dyDescent="0.3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L488" s="73"/>
      <c r="M488" s="73"/>
      <c r="N488" s="73"/>
      <c r="O488" s="73"/>
      <c r="P488" s="73"/>
      <c r="Q488" s="73"/>
      <c r="R488" s="73"/>
      <c r="X488" s="73"/>
      <c r="Y488" s="73"/>
      <c r="Z488" s="73"/>
      <c r="AA488" s="73"/>
      <c r="AB488" s="73"/>
      <c r="AC488" s="73"/>
      <c r="AD488" s="73"/>
      <c r="AE488" s="73"/>
      <c r="AF488" s="73"/>
      <c r="AG488" s="73"/>
      <c r="AH488" s="73"/>
      <c r="AI488" s="73"/>
      <c r="AJ488" s="73"/>
      <c r="AK488" s="73"/>
      <c r="AL488" s="73"/>
      <c r="AM488" s="73"/>
      <c r="AN488" s="73"/>
      <c r="AO488" s="73"/>
      <c r="AP488" s="73"/>
      <c r="AQ488" s="73"/>
      <c r="AR488" s="73"/>
      <c r="AS488" s="73"/>
      <c r="AT488" s="73"/>
      <c r="AU488" s="73"/>
      <c r="AV488" s="73"/>
      <c r="AW488" s="73"/>
      <c r="AX488" s="73"/>
      <c r="AY488" s="73"/>
      <c r="AZ488" s="73"/>
      <c r="BA488" s="73"/>
      <c r="BB488" s="73"/>
      <c r="BC488" s="73"/>
      <c r="BD488" s="73"/>
      <c r="BE488" s="73"/>
      <c r="BF488" s="73"/>
      <c r="BG488" s="73"/>
      <c r="BH488" s="73"/>
      <c r="BI488" s="73"/>
      <c r="BJ488" s="73"/>
      <c r="BK488" s="73"/>
      <c r="BL488" s="73"/>
      <c r="BM488" s="73"/>
      <c r="BN488" s="73"/>
    </row>
    <row r="489" spans="1:66" ht="13.2" x14ac:dyDescent="0.3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L489" s="73"/>
      <c r="M489" s="73"/>
      <c r="N489" s="73"/>
      <c r="O489" s="73"/>
      <c r="P489" s="73"/>
      <c r="Q489" s="73"/>
      <c r="R489" s="73"/>
      <c r="X489" s="73"/>
      <c r="Y489" s="73"/>
      <c r="Z489" s="73"/>
      <c r="AA489" s="73"/>
      <c r="AB489" s="73"/>
      <c r="AC489" s="73"/>
      <c r="AD489" s="73"/>
      <c r="AE489" s="73"/>
      <c r="AF489" s="73"/>
      <c r="AG489" s="73"/>
      <c r="AH489" s="73"/>
      <c r="AI489" s="73"/>
      <c r="AJ489" s="73"/>
      <c r="AK489" s="73"/>
      <c r="AL489" s="73"/>
      <c r="AM489" s="73"/>
      <c r="AN489" s="73"/>
      <c r="AO489" s="73"/>
      <c r="AP489" s="73"/>
      <c r="AQ489" s="73"/>
      <c r="AR489" s="73"/>
      <c r="AS489" s="73"/>
      <c r="AT489" s="73"/>
      <c r="AU489" s="73"/>
      <c r="AV489" s="73"/>
      <c r="AW489" s="73"/>
      <c r="AX489" s="73"/>
      <c r="AY489" s="73"/>
      <c r="AZ489" s="73"/>
      <c r="BA489" s="73"/>
      <c r="BB489" s="73"/>
      <c r="BC489" s="73"/>
      <c r="BD489" s="73"/>
      <c r="BE489" s="73"/>
      <c r="BF489" s="73"/>
      <c r="BG489" s="73"/>
      <c r="BH489" s="73"/>
      <c r="BI489" s="73"/>
      <c r="BJ489" s="73"/>
      <c r="BK489" s="73"/>
      <c r="BL489" s="73"/>
      <c r="BM489" s="73"/>
      <c r="BN489" s="73"/>
    </row>
    <row r="490" spans="1:66" ht="13.2" x14ac:dyDescent="0.3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L490" s="73"/>
      <c r="M490" s="73"/>
      <c r="N490" s="73"/>
      <c r="O490" s="73"/>
      <c r="P490" s="73"/>
      <c r="Q490" s="73"/>
      <c r="R490" s="73"/>
      <c r="X490" s="73"/>
      <c r="Y490" s="73"/>
      <c r="Z490" s="73"/>
      <c r="AA490" s="73"/>
      <c r="AB490" s="73"/>
      <c r="AC490" s="73"/>
      <c r="AD490" s="73"/>
      <c r="AE490" s="73"/>
      <c r="AF490" s="73"/>
      <c r="AG490" s="73"/>
      <c r="AH490" s="73"/>
      <c r="AI490" s="73"/>
      <c r="AJ490" s="73"/>
      <c r="AK490" s="73"/>
      <c r="AL490" s="73"/>
      <c r="AM490" s="73"/>
      <c r="AN490" s="73"/>
      <c r="AO490" s="73"/>
      <c r="AP490" s="73"/>
      <c r="AQ490" s="73"/>
      <c r="AR490" s="73"/>
      <c r="AS490" s="73"/>
      <c r="AT490" s="73"/>
      <c r="AU490" s="73"/>
      <c r="AV490" s="73"/>
      <c r="AW490" s="73"/>
      <c r="AX490" s="73"/>
      <c r="AY490" s="73"/>
      <c r="AZ490" s="73"/>
      <c r="BA490" s="73"/>
      <c r="BB490" s="73"/>
      <c r="BC490" s="73"/>
      <c r="BD490" s="73"/>
      <c r="BE490" s="73"/>
      <c r="BF490" s="73"/>
      <c r="BG490" s="73"/>
      <c r="BH490" s="73"/>
      <c r="BI490" s="73"/>
      <c r="BJ490" s="73"/>
      <c r="BK490" s="73"/>
      <c r="BL490" s="73"/>
      <c r="BM490" s="73"/>
      <c r="BN490" s="73"/>
    </row>
    <row r="491" spans="1:66" ht="13.2" x14ac:dyDescent="0.3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L491" s="73"/>
      <c r="M491" s="73"/>
      <c r="N491" s="73"/>
      <c r="O491" s="73"/>
      <c r="P491" s="73"/>
      <c r="Q491" s="73"/>
      <c r="R491" s="73"/>
      <c r="X491" s="73"/>
      <c r="Y491" s="73"/>
      <c r="Z491" s="73"/>
      <c r="AA491" s="73"/>
      <c r="AB491" s="73"/>
      <c r="AC491" s="73"/>
      <c r="AD491" s="73"/>
      <c r="AE491" s="73"/>
      <c r="AF491" s="73"/>
      <c r="AG491" s="73"/>
      <c r="AH491" s="73"/>
      <c r="AI491" s="73"/>
      <c r="AJ491" s="73"/>
      <c r="AK491" s="73"/>
      <c r="AL491" s="73"/>
      <c r="AM491" s="73"/>
      <c r="AN491" s="73"/>
      <c r="AO491" s="73"/>
      <c r="AP491" s="73"/>
      <c r="AQ491" s="73"/>
      <c r="AR491" s="73"/>
      <c r="AS491" s="73"/>
      <c r="AT491" s="73"/>
      <c r="AU491" s="73"/>
      <c r="AV491" s="73"/>
      <c r="AW491" s="73"/>
      <c r="AX491" s="73"/>
      <c r="AY491" s="73"/>
      <c r="AZ491" s="73"/>
      <c r="BA491" s="73"/>
      <c r="BB491" s="73"/>
      <c r="BC491" s="73"/>
      <c r="BD491" s="73"/>
      <c r="BE491" s="73"/>
      <c r="BF491" s="73"/>
      <c r="BG491" s="73"/>
      <c r="BH491" s="73"/>
      <c r="BI491" s="73"/>
      <c r="BJ491" s="73"/>
      <c r="BK491" s="73"/>
      <c r="BL491" s="73"/>
      <c r="BM491" s="73"/>
      <c r="BN491" s="73"/>
    </row>
    <row r="492" spans="1:66" ht="13.2" x14ac:dyDescent="0.3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L492" s="73"/>
      <c r="M492" s="73"/>
      <c r="N492" s="73"/>
      <c r="O492" s="73"/>
      <c r="P492" s="73"/>
      <c r="Q492" s="73"/>
      <c r="R492" s="73"/>
      <c r="X492" s="73"/>
      <c r="Y492" s="73"/>
      <c r="Z492" s="73"/>
      <c r="AA492" s="73"/>
      <c r="AB492" s="73"/>
      <c r="AC492" s="73"/>
      <c r="AD492" s="73"/>
      <c r="AE492" s="73"/>
      <c r="AF492" s="73"/>
      <c r="AG492" s="73"/>
      <c r="AH492" s="73"/>
      <c r="AI492" s="73"/>
      <c r="AJ492" s="73"/>
      <c r="AK492" s="73"/>
      <c r="AL492" s="73"/>
      <c r="AM492" s="73"/>
      <c r="AN492" s="73"/>
      <c r="AO492" s="73"/>
      <c r="AP492" s="73"/>
      <c r="AQ492" s="73"/>
      <c r="AR492" s="73"/>
      <c r="AS492" s="73"/>
      <c r="AT492" s="73"/>
      <c r="AU492" s="73"/>
      <c r="AV492" s="73"/>
      <c r="AW492" s="73"/>
      <c r="AX492" s="73"/>
      <c r="AY492" s="73"/>
      <c r="AZ492" s="73"/>
      <c r="BA492" s="73"/>
      <c r="BB492" s="73"/>
      <c r="BC492" s="73"/>
      <c r="BD492" s="73"/>
      <c r="BE492" s="73"/>
      <c r="BF492" s="73"/>
      <c r="BG492" s="73"/>
      <c r="BH492" s="73"/>
      <c r="BI492" s="73"/>
      <c r="BJ492" s="73"/>
      <c r="BK492" s="73"/>
      <c r="BL492" s="73"/>
      <c r="BM492" s="73"/>
      <c r="BN492" s="73"/>
    </row>
    <row r="493" spans="1:66" ht="13.2" x14ac:dyDescent="0.3">
      <c r="A493" s="73"/>
      <c r="B493" s="73"/>
      <c r="C493" s="73"/>
      <c r="D493" s="73"/>
      <c r="E493" s="73"/>
      <c r="F493" s="73"/>
      <c r="G493" s="73"/>
      <c r="H493" s="73"/>
      <c r="I493" s="73"/>
      <c r="J493" s="73"/>
      <c r="L493" s="73"/>
      <c r="M493" s="73"/>
      <c r="N493" s="73"/>
      <c r="O493" s="73"/>
      <c r="P493" s="73"/>
      <c r="Q493" s="73"/>
      <c r="R493" s="73"/>
      <c r="X493" s="73"/>
      <c r="Y493" s="73"/>
      <c r="Z493" s="73"/>
      <c r="AA493" s="73"/>
      <c r="AB493" s="73"/>
      <c r="AC493" s="73"/>
      <c r="AD493" s="73"/>
      <c r="AE493" s="73"/>
      <c r="AF493" s="73"/>
      <c r="AG493" s="73"/>
      <c r="AH493" s="73"/>
      <c r="AI493" s="73"/>
      <c r="AJ493" s="73"/>
      <c r="AK493" s="73"/>
      <c r="AL493" s="73"/>
      <c r="AM493" s="73"/>
      <c r="AN493" s="73"/>
      <c r="AO493" s="73"/>
      <c r="AP493" s="73"/>
      <c r="AQ493" s="73"/>
      <c r="AR493" s="73"/>
      <c r="AS493" s="73"/>
      <c r="AT493" s="73"/>
      <c r="AU493" s="73"/>
      <c r="AV493" s="73"/>
      <c r="AW493" s="73"/>
      <c r="AX493" s="73"/>
      <c r="AY493" s="73"/>
      <c r="AZ493" s="73"/>
      <c r="BA493" s="73"/>
      <c r="BB493" s="73"/>
      <c r="BC493" s="73"/>
      <c r="BD493" s="73"/>
      <c r="BE493" s="73"/>
      <c r="BF493" s="73"/>
      <c r="BG493" s="73"/>
      <c r="BH493" s="73"/>
      <c r="BI493" s="73"/>
      <c r="BJ493" s="73"/>
      <c r="BK493" s="73"/>
      <c r="BL493" s="73"/>
      <c r="BM493" s="73"/>
      <c r="BN493" s="73"/>
    </row>
    <row r="494" spans="1:66" ht="13.2" x14ac:dyDescent="0.3">
      <c r="A494" s="73"/>
      <c r="B494" s="73"/>
      <c r="C494" s="73"/>
      <c r="D494" s="73"/>
      <c r="E494" s="73"/>
      <c r="F494" s="73"/>
      <c r="G494" s="73"/>
      <c r="H494" s="73"/>
      <c r="I494" s="73"/>
      <c r="J494" s="73"/>
      <c r="L494" s="73"/>
      <c r="M494" s="73"/>
      <c r="N494" s="73"/>
      <c r="O494" s="73"/>
      <c r="P494" s="73"/>
      <c r="Q494" s="73"/>
      <c r="R494" s="73"/>
      <c r="X494" s="73"/>
      <c r="Y494" s="73"/>
      <c r="Z494" s="73"/>
      <c r="AA494" s="73"/>
      <c r="AB494" s="73"/>
      <c r="AC494" s="73"/>
      <c r="AD494" s="73"/>
      <c r="AE494" s="73"/>
      <c r="AF494" s="73"/>
      <c r="AG494" s="73"/>
      <c r="AH494" s="73"/>
      <c r="AI494" s="73"/>
      <c r="AJ494" s="73"/>
      <c r="AK494" s="73"/>
      <c r="AL494" s="73"/>
      <c r="AM494" s="73"/>
      <c r="AN494" s="73"/>
      <c r="AO494" s="73"/>
      <c r="AP494" s="73"/>
      <c r="AQ494" s="73"/>
      <c r="AR494" s="73"/>
      <c r="AS494" s="73"/>
      <c r="AT494" s="73"/>
      <c r="AU494" s="73"/>
      <c r="AV494" s="73"/>
      <c r="AW494" s="73"/>
      <c r="AX494" s="73"/>
      <c r="AY494" s="73"/>
      <c r="AZ494" s="73"/>
      <c r="BA494" s="73"/>
      <c r="BB494" s="73"/>
      <c r="BC494" s="73"/>
      <c r="BD494" s="73"/>
      <c r="BE494" s="73"/>
      <c r="BF494" s="73"/>
      <c r="BG494" s="73"/>
      <c r="BH494" s="73"/>
      <c r="BI494" s="73"/>
      <c r="BJ494" s="73"/>
      <c r="BK494" s="73"/>
      <c r="BL494" s="73"/>
      <c r="BM494" s="73"/>
      <c r="BN494" s="73"/>
    </row>
    <row r="495" spans="1:66" ht="13.2" x14ac:dyDescent="0.3">
      <c r="A495" s="73"/>
      <c r="B495" s="73"/>
      <c r="C495" s="73"/>
      <c r="D495" s="73"/>
      <c r="E495" s="73"/>
      <c r="F495" s="73"/>
      <c r="G495" s="73"/>
      <c r="H495" s="73"/>
      <c r="I495" s="73"/>
      <c r="J495" s="73"/>
      <c r="L495" s="73"/>
      <c r="M495" s="73"/>
      <c r="N495" s="73"/>
      <c r="O495" s="73"/>
      <c r="P495" s="73"/>
      <c r="Q495" s="73"/>
      <c r="R495" s="73"/>
      <c r="X495" s="73"/>
      <c r="Y495" s="73"/>
      <c r="Z495" s="73"/>
      <c r="AA495" s="73"/>
      <c r="AB495" s="73"/>
      <c r="AC495" s="73"/>
      <c r="AD495" s="73"/>
      <c r="AE495" s="73"/>
      <c r="AF495" s="73"/>
      <c r="AG495" s="73"/>
      <c r="AH495" s="73"/>
      <c r="AI495" s="73"/>
      <c r="AJ495" s="73"/>
      <c r="AK495" s="73"/>
      <c r="AL495" s="73"/>
      <c r="AM495" s="73"/>
      <c r="AN495" s="73"/>
      <c r="AO495" s="73"/>
      <c r="AP495" s="73"/>
      <c r="AQ495" s="73"/>
      <c r="AR495" s="73"/>
      <c r="AS495" s="73"/>
      <c r="AT495" s="73"/>
      <c r="AU495" s="73"/>
      <c r="AV495" s="73"/>
      <c r="AW495" s="73"/>
      <c r="AX495" s="73"/>
      <c r="AY495" s="73"/>
      <c r="AZ495" s="73"/>
      <c r="BA495" s="73"/>
      <c r="BB495" s="73"/>
      <c r="BC495" s="73"/>
      <c r="BD495" s="73"/>
      <c r="BE495" s="73"/>
      <c r="BF495" s="73"/>
      <c r="BG495" s="73"/>
      <c r="BH495" s="73"/>
      <c r="BI495" s="73"/>
      <c r="BJ495" s="73"/>
      <c r="BK495" s="73"/>
      <c r="BL495" s="73"/>
      <c r="BM495" s="73"/>
      <c r="BN495" s="73"/>
    </row>
    <row r="496" spans="1:66" ht="13.2" x14ac:dyDescent="0.3">
      <c r="A496" s="73"/>
      <c r="B496" s="73"/>
      <c r="C496" s="73"/>
      <c r="D496" s="73"/>
      <c r="E496" s="73"/>
      <c r="F496" s="73"/>
      <c r="G496" s="73"/>
      <c r="H496" s="73"/>
      <c r="I496" s="73"/>
      <c r="J496" s="73"/>
      <c r="L496" s="73"/>
      <c r="M496" s="73"/>
      <c r="N496" s="73"/>
      <c r="O496" s="73"/>
      <c r="P496" s="73"/>
      <c r="Q496" s="73"/>
      <c r="R496" s="73"/>
      <c r="X496" s="73"/>
      <c r="Y496" s="73"/>
      <c r="Z496" s="73"/>
      <c r="AA496" s="73"/>
      <c r="AB496" s="73"/>
      <c r="AC496" s="73"/>
      <c r="AD496" s="73"/>
      <c r="AE496" s="73"/>
      <c r="AF496" s="73"/>
      <c r="AG496" s="73"/>
      <c r="AH496" s="73"/>
      <c r="AI496" s="73"/>
      <c r="AJ496" s="73"/>
      <c r="AK496" s="73"/>
      <c r="AL496" s="73"/>
      <c r="AM496" s="73"/>
      <c r="AN496" s="73"/>
      <c r="AO496" s="73"/>
      <c r="AP496" s="73"/>
      <c r="AQ496" s="73"/>
      <c r="AR496" s="73"/>
      <c r="AS496" s="73"/>
      <c r="AT496" s="73"/>
      <c r="AU496" s="73"/>
      <c r="AV496" s="73"/>
      <c r="AW496" s="73"/>
      <c r="AX496" s="73"/>
      <c r="AY496" s="73"/>
      <c r="AZ496" s="73"/>
      <c r="BA496" s="73"/>
      <c r="BB496" s="73"/>
      <c r="BC496" s="73"/>
      <c r="BD496" s="73"/>
      <c r="BE496" s="73"/>
      <c r="BF496" s="73"/>
      <c r="BG496" s="73"/>
      <c r="BH496" s="73"/>
      <c r="BI496" s="73"/>
      <c r="BJ496" s="73"/>
      <c r="BK496" s="73"/>
      <c r="BL496" s="73"/>
      <c r="BM496" s="73"/>
      <c r="BN496" s="73"/>
    </row>
    <row r="497" spans="1:66" ht="13.2" x14ac:dyDescent="0.3">
      <c r="A497" s="73"/>
      <c r="B497" s="73"/>
      <c r="C497" s="73"/>
      <c r="D497" s="73"/>
      <c r="E497" s="73"/>
      <c r="F497" s="73"/>
      <c r="G497" s="73"/>
      <c r="H497" s="73"/>
      <c r="I497" s="73"/>
      <c r="J497" s="73"/>
      <c r="L497" s="73"/>
      <c r="M497" s="73"/>
      <c r="N497" s="73"/>
      <c r="O497" s="73"/>
      <c r="P497" s="73"/>
      <c r="Q497" s="73"/>
      <c r="R497" s="73"/>
      <c r="X497" s="73"/>
      <c r="Y497" s="73"/>
      <c r="Z497" s="73"/>
      <c r="AA497" s="73"/>
      <c r="AB497" s="73"/>
      <c r="AC497" s="73"/>
      <c r="AD497" s="73"/>
      <c r="AE497" s="73"/>
      <c r="AF497" s="73"/>
      <c r="AG497" s="73"/>
      <c r="AH497" s="73"/>
      <c r="AI497" s="73"/>
      <c r="AJ497" s="73"/>
      <c r="AK497" s="73"/>
      <c r="AL497" s="73"/>
      <c r="AM497" s="73"/>
      <c r="AN497" s="73"/>
      <c r="AO497" s="73"/>
      <c r="AP497" s="73"/>
      <c r="AQ497" s="73"/>
      <c r="AR497" s="73"/>
      <c r="AS497" s="73"/>
      <c r="AT497" s="73"/>
      <c r="AU497" s="73"/>
      <c r="AV497" s="73"/>
      <c r="AW497" s="73"/>
      <c r="AX497" s="73"/>
      <c r="AY497" s="73"/>
      <c r="AZ497" s="73"/>
      <c r="BA497" s="73"/>
      <c r="BB497" s="73"/>
      <c r="BC497" s="73"/>
      <c r="BD497" s="73"/>
      <c r="BE497" s="73"/>
      <c r="BF497" s="73"/>
      <c r="BG497" s="73"/>
      <c r="BH497" s="73"/>
      <c r="BI497" s="73"/>
      <c r="BJ497" s="73"/>
      <c r="BK497" s="73"/>
      <c r="BL497" s="73"/>
      <c r="BM497" s="73"/>
      <c r="BN497" s="73"/>
    </row>
    <row r="498" spans="1:66" ht="13.2" x14ac:dyDescent="0.3">
      <c r="A498" s="73"/>
      <c r="B498" s="73"/>
      <c r="C498" s="73"/>
      <c r="D498" s="73"/>
      <c r="E498" s="73"/>
      <c r="F498" s="73"/>
      <c r="G498" s="73"/>
      <c r="H498" s="73"/>
      <c r="I498" s="73"/>
      <c r="J498" s="73"/>
      <c r="L498" s="73"/>
      <c r="M498" s="73"/>
      <c r="N498" s="73"/>
      <c r="O498" s="73"/>
      <c r="P498" s="73"/>
      <c r="Q498" s="73"/>
      <c r="R498" s="73"/>
      <c r="X498" s="73"/>
      <c r="Y498" s="73"/>
      <c r="Z498" s="73"/>
      <c r="AA498" s="73"/>
      <c r="AB498" s="73"/>
      <c r="AC498" s="73"/>
      <c r="AD498" s="73"/>
      <c r="AE498" s="73"/>
      <c r="AF498" s="73"/>
      <c r="AG498" s="73"/>
      <c r="AH498" s="73"/>
      <c r="AI498" s="73"/>
      <c r="AJ498" s="73"/>
      <c r="AK498" s="73"/>
      <c r="AL498" s="73"/>
      <c r="AM498" s="73"/>
      <c r="AN498" s="73"/>
      <c r="AO498" s="73"/>
      <c r="AP498" s="73"/>
      <c r="AQ498" s="73"/>
      <c r="AR498" s="73"/>
      <c r="AS498" s="73"/>
      <c r="AT498" s="73"/>
      <c r="AU498" s="73"/>
      <c r="AV498" s="73"/>
      <c r="AW498" s="73"/>
      <c r="AX498" s="73"/>
      <c r="AY498" s="73"/>
      <c r="AZ498" s="73"/>
      <c r="BA498" s="73"/>
      <c r="BB498" s="73"/>
      <c r="BC498" s="73"/>
      <c r="BD498" s="73"/>
      <c r="BE498" s="73"/>
      <c r="BF498" s="73"/>
      <c r="BG498" s="73"/>
      <c r="BH498" s="73"/>
      <c r="BI498" s="73"/>
      <c r="BJ498" s="73"/>
      <c r="BK498" s="73"/>
      <c r="BL498" s="73"/>
      <c r="BM498" s="73"/>
      <c r="BN498" s="73"/>
    </row>
    <row r="499" spans="1:66" ht="13.2" x14ac:dyDescent="0.3">
      <c r="A499" s="73"/>
      <c r="B499" s="73"/>
      <c r="C499" s="73"/>
      <c r="D499" s="73"/>
      <c r="E499" s="73"/>
      <c r="F499" s="73"/>
      <c r="G499" s="73"/>
      <c r="H499" s="73"/>
      <c r="I499" s="73"/>
      <c r="J499" s="73"/>
      <c r="L499" s="73"/>
      <c r="M499" s="73"/>
      <c r="N499" s="73"/>
      <c r="O499" s="73"/>
      <c r="P499" s="73"/>
      <c r="Q499" s="73"/>
      <c r="R499" s="73"/>
      <c r="X499" s="73"/>
      <c r="Y499" s="73"/>
      <c r="Z499" s="73"/>
      <c r="AA499" s="73"/>
      <c r="AB499" s="73"/>
      <c r="AC499" s="73"/>
      <c r="AD499" s="73"/>
      <c r="AE499" s="73"/>
      <c r="AF499" s="73"/>
      <c r="AG499" s="73"/>
      <c r="AH499" s="73"/>
      <c r="AI499" s="73"/>
      <c r="AJ499" s="73"/>
      <c r="AK499" s="73"/>
      <c r="AL499" s="73"/>
      <c r="AM499" s="73"/>
      <c r="AN499" s="73"/>
      <c r="AO499" s="73"/>
      <c r="AP499" s="73"/>
      <c r="AQ499" s="73"/>
      <c r="AR499" s="73"/>
      <c r="AS499" s="73"/>
      <c r="AT499" s="73"/>
      <c r="AU499" s="73"/>
      <c r="AV499" s="73"/>
      <c r="AW499" s="73"/>
      <c r="AX499" s="73"/>
      <c r="AY499" s="73"/>
      <c r="AZ499" s="73"/>
      <c r="BA499" s="73"/>
      <c r="BB499" s="73"/>
      <c r="BC499" s="73"/>
      <c r="BD499" s="73"/>
      <c r="BE499" s="73"/>
      <c r="BF499" s="73"/>
      <c r="BG499" s="73"/>
      <c r="BH499" s="73"/>
      <c r="BI499" s="73"/>
      <c r="BJ499" s="73"/>
      <c r="BK499" s="73"/>
      <c r="BL499" s="73"/>
      <c r="BM499" s="73"/>
      <c r="BN499" s="73"/>
    </row>
    <row r="500" spans="1:66" ht="13.2" x14ac:dyDescent="0.3">
      <c r="A500" s="73"/>
      <c r="B500" s="73"/>
      <c r="C500" s="73"/>
      <c r="D500" s="73"/>
      <c r="E500" s="73"/>
      <c r="F500" s="73"/>
      <c r="G500" s="73"/>
      <c r="H500" s="73"/>
      <c r="I500" s="73"/>
      <c r="J500" s="73"/>
      <c r="L500" s="73"/>
      <c r="M500" s="73"/>
      <c r="N500" s="73"/>
      <c r="O500" s="73"/>
      <c r="P500" s="73"/>
      <c r="Q500" s="73"/>
      <c r="R500" s="73"/>
      <c r="X500" s="73"/>
      <c r="Y500" s="73"/>
      <c r="Z500" s="73"/>
      <c r="AA500" s="73"/>
      <c r="AB500" s="73"/>
      <c r="AC500" s="73"/>
      <c r="AD500" s="73"/>
      <c r="AE500" s="73"/>
      <c r="AF500" s="73"/>
      <c r="AG500" s="73"/>
      <c r="AH500" s="73"/>
      <c r="AI500" s="73"/>
      <c r="AJ500" s="73"/>
      <c r="AK500" s="73"/>
      <c r="AL500" s="73"/>
      <c r="AM500" s="73"/>
      <c r="AN500" s="73"/>
      <c r="AO500" s="73"/>
      <c r="AP500" s="73"/>
      <c r="AQ500" s="73"/>
      <c r="AR500" s="73"/>
      <c r="AS500" s="73"/>
      <c r="AT500" s="73"/>
      <c r="AU500" s="73"/>
      <c r="AV500" s="73"/>
      <c r="AW500" s="73"/>
      <c r="AX500" s="73"/>
      <c r="AY500" s="73"/>
      <c r="AZ500" s="73"/>
      <c r="BA500" s="73"/>
      <c r="BB500" s="73"/>
      <c r="BC500" s="73"/>
      <c r="BD500" s="73"/>
      <c r="BE500" s="73"/>
      <c r="BF500" s="73"/>
      <c r="BG500" s="73"/>
      <c r="BH500" s="73"/>
      <c r="BI500" s="73"/>
      <c r="BJ500" s="73"/>
      <c r="BK500" s="73"/>
      <c r="BL500" s="73"/>
      <c r="BM500" s="73"/>
      <c r="BN500" s="73"/>
    </row>
    <row r="501" spans="1:66" ht="13.2" x14ac:dyDescent="0.3">
      <c r="A501" s="73"/>
      <c r="B501" s="73"/>
      <c r="C501" s="73"/>
      <c r="D501" s="73"/>
      <c r="E501" s="73"/>
      <c r="F501" s="73"/>
      <c r="G501" s="73"/>
      <c r="H501" s="73"/>
      <c r="I501" s="73"/>
      <c r="J501" s="73"/>
      <c r="L501" s="73"/>
      <c r="M501" s="73"/>
      <c r="N501" s="73"/>
      <c r="O501" s="73"/>
      <c r="P501" s="73"/>
      <c r="Q501" s="73"/>
      <c r="R501" s="73"/>
      <c r="X501" s="73"/>
      <c r="Y501" s="73"/>
      <c r="Z501" s="73"/>
      <c r="AA501" s="73"/>
      <c r="AB501" s="73"/>
      <c r="AC501" s="73"/>
      <c r="AD501" s="73"/>
      <c r="AE501" s="73"/>
      <c r="AF501" s="73"/>
      <c r="AG501" s="73"/>
      <c r="AH501" s="73"/>
      <c r="AI501" s="73"/>
      <c r="AJ501" s="73"/>
      <c r="AK501" s="73"/>
      <c r="AL501" s="73"/>
      <c r="AM501" s="73"/>
      <c r="AN501" s="73"/>
      <c r="AO501" s="73"/>
      <c r="AP501" s="73"/>
      <c r="AQ501" s="73"/>
      <c r="AR501" s="73"/>
      <c r="AS501" s="73"/>
      <c r="AT501" s="73"/>
      <c r="AU501" s="73"/>
      <c r="AV501" s="73"/>
      <c r="AW501" s="73"/>
      <c r="AX501" s="73"/>
      <c r="AY501" s="73"/>
      <c r="AZ501" s="73"/>
      <c r="BA501" s="73"/>
      <c r="BB501" s="73"/>
      <c r="BC501" s="73"/>
      <c r="BD501" s="73"/>
      <c r="BE501" s="73"/>
      <c r="BF501" s="73"/>
      <c r="BG501" s="73"/>
      <c r="BH501" s="73"/>
      <c r="BI501" s="73"/>
      <c r="BJ501" s="73"/>
      <c r="BK501" s="73"/>
      <c r="BL501" s="73"/>
      <c r="BM501" s="73"/>
      <c r="BN501" s="73"/>
    </row>
    <row r="502" spans="1:66" ht="13.2" x14ac:dyDescent="0.3">
      <c r="A502" s="73"/>
      <c r="B502" s="73"/>
      <c r="C502" s="73"/>
      <c r="D502" s="73"/>
      <c r="E502" s="73"/>
      <c r="F502" s="73"/>
      <c r="G502" s="73"/>
      <c r="H502" s="73"/>
      <c r="I502" s="73"/>
      <c r="J502" s="73"/>
      <c r="L502" s="73"/>
      <c r="M502" s="73"/>
      <c r="N502" s="73"/>
      <c r="O502" s="73"/>
      <c r="P502" s="73"/>
      <c r="Q502" s="73"/>
      <c r="R502" s="73"/>
      <c r="X502" s="73"/>
      <c r="Y502" s="73"/>
      <c r="Z502" s="73"/>
      <c r="AA502" s="73"/>
      <c r="AB502" s="73"/>
      <c r="AC502" s="73"/>
      <c r="AD502" s="73"/>
      <c r="AE502" s="73"/>
      <c r="AF502" s="73"/>
      <c r="AG502" s="73"/>
      <c r="AH502" s="73"/>
      <c r="AI502" s="73"/>
      <c r="AJ502" s="73"/>
      <c r="AK502" s="73"/>
      <c r="AL502" s="73"/>
      <c r="AM502" s="73"/>
      <c r="AN502" s="73"/>
      <c r="AO502" s="73"/>
      <c r="AP502" s="73"/>
      <c r="AQ502" s="73"/>
      <c r="AR502" s="73"/>
      <c r="AS502" s="73"/>
      <c r="AT502" s="73"/>
      <c r="AU502" s="73"/>
      <c r="AV502" s="73"/>
      <c r="AW502" s="73"/>
      <c r="AX502" s="73"/>
      <c r="AY502" s="73"/>
      <c r="AZ502" s="73"/>
      <c r="BA502" s="73"/>
      <c r="BB502" s="73"/>
      <c r="BC502" s="73"/>
      <c r="BD502" s="73"/>
      <c r="BE502" s="73"/>
      <c r="BF502" s="73"/>
      <c r="BG502" s="73"/>
      <c r="BH502" s="73"/>
      <c r="BI502" s="73"/>
      <c r="BJ502" s="73"/>
      <c r="BK502" s="73"/>
      <c r="BL502" s="73"/>
      <c r="BM502" s="73"/>
      <c r="BN502" s="73"/>
    </row>
    <row r="503" spans="1:66" ht="13.2" x14ac:dyDescent="0.3">
      <c r="A503" s="73"/>
      <c r="B503" s="73"/>
      <c r="C503" s="73"/>
      <c r="D503" s="73"/>
      <c r="E503" s="73"/>
      <c r="F503" s="73"/>
      <c r="G503" s="73"/>
      <c r="H503" s="73"/>
      <c r="I503" s="73"/>
      <c r="J503" s="73"/>
      <c r="L503" s="73"/>
      <c r="M503" s="73"/>
      <c r="N503" s="73"/>
      <c r="O503" s="73"/>
      <c r="P503" s="73"/>
      <c r="Q503" s="73"/>
      <c r="R503" s="73"/>
      <c r="X503" s="73"/>
      <c r="Y503" s="73"/>
      <c r="Z503" s="73"/>
      <c r="AA503" s="73"/>
      <c r="AB503" s="73"/>
      <c r="AC503" s="73"/>
      <c r="AD503" s="73"/>
      <c r="AE503" s="73"/>
      <c r="AF503" s="73"/>
      <c r="AG503" s="73"/>
      <c r="AH503" s="73"/>
      <c r="AI503" s="73"/>
      <c r="AJ503" s="73"/>
      <c r="AK503" s="73"/>
      <c r="AL503" s="73"/>
      <c r="AM503" s="73"/>
      <c r="AN503" s="73"/>
      <c r="AO503" s="73"/>
      <c r="AP503" s="73"/>
      <c r="AQ503" s="73"/>
      <c r="AR503" s="73"/>
      <c r="AS503" s="73"/>
      <c r="AT503" s="73"/>
      <c r="AU503" s="73"/>
      <c r="AV503" s="73"/>
      <c r="AW503" s="73"/>
      <c r="AX503" s="73"/>
      <c r="AY503" s="73"/>
      <c r="AZ503" s="73"/>
      <c r="BA503" s="73"/>
      <c r="BB503" s="73"/>
      <c r="BC503" s="73"/>
      <c r="BD503" s="73"/>
      <c r="BE503" s="73"/>
      <c r="BF503" s="73"/>
      <c r="BG503" s="73"/>
      <c r="BH503" s="73"/>
      <c r="BI503" s="73"/>
      <c r="BJ503" s="73"/>
      <c r="BK503" s="73"/>
      <c r="BL503" s="73"/>
      <c r="BM503" s="73"/>
      <c r="BN503" s="73"/>
    </row>
    <row r="504" spans="1:66" ht="13.2" x14ac:dyDescent="0.3">
      <c r="A504" s="73"/>
      <c r="B504" s="73"/>
      <c r="C504" s="73"/>
      <c r="D504" s="73"/>
      <c r="E504" s="73"/>
      <c r="F504" s="73"/>
      <c r="G504" s="73"/>
      <c r="H504" s="73"/>
      <c r="I504" s="73"/>
      <c r="J504" s="73"/>
      <c r="L504" s="73"/>
      <c r="M504" s="73"/>
      <c r="N504" s="73"/>
      <c r="O504" s="73"/>
      <c r="P504" s="73"/>
      <c r="Q504" s="73"/>
      <c r="R504" s="73"/>
      <c r="X504" s="73"/>
      <c r="Y504" s="73"/>
      <c r="Z504" s="73"/>
      <c r="AA504" s="73"/>
      <c r="AB504" s="73"/>
      <c r="AC504" s="73"/>
      <c r="AD504" s="73"/>
      <c r="AE504" s="73"/>
      <c r="AF504" s="73"/>
      <c r="AG504" s="73"/>
      <c r="AH504" s="73"/>
      <c r="AI504" s="73"/>
      <c r="AJ504" s="73"/>
      <c r="AK504" s="73"/>
      <c r="AL504" s="73"/>
      <c r="AM504" s="73"/>
      <c r="AN504" s="73"/>
      <c r="AO504" s="73"/>
      <c r="AP504" s="73"/>
      <c r="AQ504" s="73"/>
      <c r="AR504" s="73"/>
      <c r="AS504" s="73"/>
      <c r="AT504" s="73"/>
      <c r="AU504" s="73"/>
      <c r="AV504" s="73"/>
      <c r="AW504" s="73"/>
      <c r="AX504" s="73"/>
      <c r="AY504" s="73"/>
      <c r="AZ504" s="73"/>
      <c r="BA504" s="73"/>
      <c r="BB504" s="73"/>
      <c r="BC504" s="73"/>
      <c r="BD504" s="73"/>
      <c r="BE504" s="73"/>
      <c r="BF504" s="73"/>
      <c r="BG504" s="73"/>
      <c r="BH504" s="73"/>
      <c r="BI504" s="73"/>
      <c r="BJ504" s="73"/>
      <c r="BK504" s="73"/>
      <c r="BL504" s="73"/>
      <c r="BM504" s="73"/>
      <c r="BN504" s="73"/>
    </row>
    <row r="505" spans="1:66" ht="13.2" x14ac:dyDescent="0.3">
      <c r="A505" s="73"/>
      <c r="B505" s="73"/>
      <c r="C505" s="73"/>
      <c r="D505" s="73"/>
      <c r="E505" s="73"/>
      <c r="F505" s="73"/>
      <c r="G505" s="73"/>
      <c r="H505" s="73"/>
      <c r="I505" s="73"/>
      <c r="J505" s="73"/>
      <c r="L505" s="73"/>
      <c r="M505" s="73"/>
      <c r="N505" s="73"/>
      <c r="O505" s="73"/>
      <c r="P505" s="73"/>
      <c r="Q505" s="73"/>
      <c r="R505" s="73"/>
      <c r="X505" s="73"/>
      <c r="Y505" s="73"/>
      <c r="Z505" s="73"/>
      <c r="AA505" s="73"/>
      <c r="AB505" s="73"/>
      <c r="AC505" s="73"/>
      <c r="AD505" s="73"/>
      <c r="AE505" s="73"/>
      <c r="AF505" s="73"/>
      <c r="AG505" s="73"/>
      <c r="AH505" s="73"/>
      <c r="AI505" s="73"/>
      <c r="AJ505" s="73"/>
      <c r="AK505" s="73"/>
      <c r="AL505" s="73"/>
      <c r="AM505" s="73"/>
      <c r="AN505" s="73"/>
      <c r="AO505" s="73"/>
      <c r="AP505" s="73"/>
      <c r="AQ505" s="73"/>
      <c r="AR505" s="73"/>
      <c r="AS505" s="73"/>
      <c r="AT505" s="73"/>
      <c r="AU505" s="73"/>
      <c r="AV505" s="73"/>
      <c r="AW505" s="73"/>
      <c r="AX505" s="73"/>
      <c r="AY505" s="73"/>
      <c r="AZ505" s="73"/>
      <c r="BA505" s="73"/>
      <c r="BB505" s="73"/>
      <c r="BC505" s="73"/>
      <c r="BD505" s="73"/>
      <c r="BE505" s="73"/>
      <c r="BF505" s="73"/>
      <c r="BG505" s="73"/>
      <c r="BH505" s="73"/>
      <c r="BI505" s="73"/>
      <c r="BJ505" s="73"/>
      <c r="BK505" s="73"/>
      <c r="BL505" s="73"/>
      <c r="BM505" s="73"/>
      <c r="BN505" s="73"/>
    </row>
    <row r="506" spans="1:66" ht="13.2" x14ac:dyDescent="0.3">
      <c r="A506" s="73"/>
      <c r="B506" s="73"/>
      <c r="C506" s="73"/>
      <c r="D506" s="73"/>
      <c r="E506" s="73"/>
      <c r="F506" s="73"/>
      <c r="G506" s="73"/>
      <c r="H506" s="73"/>
      <c r="I506" s="73"/>
      <c r="J506" s="73"/>
      <c r="L506" s="73"/>
      <c r="M506" s="73"/>
      <c r="N506" s="73"/>
      <c r="O506" s="73"/>
      <c r="P506" s="73"/>
      <c r="Q506" s="73"/>
      <c r="R506" s="73"/>
      <c r="X506" s="73"/>
      <c r="Y506" s="73"/>
      <c r="Z506" s="73"/>
      <c r="AA506" s="73"/>
      <c r="AB506" s="73"/>
      <c r="AC506" s="73"/>
      <c r="AD506" s="73"/>
      <c r="AE506" s="73"/>
      <c r="AF506" s="73"/>
      <c r="AG506" s="73"/>
      <c r="AH506" s="73"/>
      <c r="AI506" s="73"/>
      <c r="AJ506" s="73"/>
      <c r="AK506" s="73"/>
      <c r="AL506" s="73"/>
      <c r="AM506" s="73"/>
      <c r="AN506" s="73"/>
      <c r="AO506" s="73"/>
      <c r="AP506" s="73"/>
      <c r="AQ506" s="73"/>
      <c r="AR506" s="73"/>
      <c r="AS506" s="73"/>
      <c r="AT506" s="73"/>
      <c r="AU506" s="73"/>
      <c r="AV506" s="73"/>
      <c r="AW506" s="73"/>
      <c r="AX506" s="73"/>
      <c r="AY506" s="73"/>
      <c r="AZ506" s="73"/>
      <c r="BA506" s="73"/>
      <c r="BB506" s="73"/>
      <c r="BC506" s="73"/>
      <c r="BD506" s="73"/>
      <c r="BE506" s="73"/>
      <c r="BF506" s="73"/>
      <c r="BG506" s="73"/>
      <c r="BH506" s="73"/>
      <c r="BI506" s="73"/>
      <c r="BJ506" s="73"/>
      <c r="BK506" s="73"/>
      <c r="BL506" s="73"/>
      <c r="BM506" s="73"/>
      <c r="BN506" s="73"/>
    </row>
    <row r="507" spans="1:66" ht="13.2" x14ac:dyDescent="0.3">
      <c r="A507" s="73"/>
      <c r="B507" s="73"/>
      <c r="C507" s="73"/>
      <c r="D507" s="73"/>
      <c r="E507" s="73"/>
      <c r="F507" s="73"/>
      <c r="G507" s="73"/>
      <c r="H507" s="73"/>
      <c r="I507" s="73"/>
      <c r="J507" s="73"/>
      <c r="L507" s="73"/>
      <c r="M507" s="73"/>
      <c r="N507" s="73"/>
      <c r="O507" s="73"/>
      <c r="P507" s="73"/>
      <c r="Q507" s="73"/>
      <c r="R507" s="73"/>
      <c r="X507" s="73"/>
      <c r="Y507" s="73"/>
      <c r="Z507" s="73"/>
      <c r="AA507" s="73"/>
      <c r="AB507" s="73"/>
      <c r="AC507" s="73"/>
      <c r="AD507" s="73"/>
      <c r="AE507" s="73"/>
      <c r="AF507" s="73"/>
      <c r="AG507" s="73"/>
      <c r="AH507" s="73"/>
      <c r="AI507" s="73"/>
      <c r="AJ507" s="73"/>
      <c r="AK507" s="73"/>
      <c r="AL507" s="73"/>
      <c r="AM507" s="73"/>
      <c r="AN507" s="73"/>
      <c r="AO507" s="73"/>
      <c r="AP507" s="73"/>
      <c r="AQ507" s="73"/>
      <c r="AR507" s="73"/>
      <c r="AS507" s="73"/>
      <c r="AT507" s="73"/>
      <c r="AU507" s="73"/>
      <c r="AV507" s="73"/>
      <c r="AW507" s="73"/>
      <c r="AX507" s="73"/>
      <c r="AY507" s="73"/>
      <c r="AZ507" s="73"/>
      <c r="BA507" s="73"/>
      <c r="BB507" s="73"/>
      <c r="BC507" s="73"/>
      <c r="BD507" s="73"/>
      <c r="BE507" s="73"/>
      <c r="BF507" s="73"/>
      <c r="BG507" s="73"/>
      <c r="BH507" s="73"/>
      <c r="BI507" s="73"/>
      <c r="BJ507" s="73"/>
      <c r="BK507" s="73"/>
      <c r="BL507" s="73"/>
      <c r="BM507" s="73"/>
      <c r="BN507" s="73"/>
    </row>
    <row r="508" spans="1:66" ht="13.2" x14ac:dyDescent="0.3">
      <c r="A508" s="73"/>
      <c r="B508" s="73"/>
      <c r="C508" s="73"/>
      <c r="D508" s="73"/>
      <c r="E508" s="73"/>
      <c r="F508" s="73"/>
      <c r="G508" s="73"/>
      <c r="H508" s="73"/>
      <c r="I508" s="73"/>
      <c r="J508" s="73"/>
      <c r="L508" s="73"/>
      <c r="M508" s="73"/>
      <c r="N508" s="73"/>
      <c r="O508" s="73"/>
      <c r="P508" s="73"/>
      <c r="Q508" s="73"/>
      <c r="R508" s="73"/>
      <c r="X508" s="73"/>
      <c r="Y508" s="73"/>
      <c r="Z508" s="73"/>
      <c r="AA508" s="73"/>
      <c r="AB508" s="73"/>
      <c r="AC508" s="73"/>
      <c r="AD508" s="73"/>
      <c r="AE508" s="73"/>
      <c r="AF508" s="73"/>
      <c r="AG508" s="73"/>
      <c r="AH508" s="73"/>
      <c r="AI508" s="73"/>
      <c r="AJ508" s="73"/>
      <c r="AK508" s="73"/>
      <c r="AL508" s="73"/>
      <c r="AM508" s="73"/>
      <c r="AN508" s="73"/>
      <c r="AO508" s="73"/>
      <c r="AP508" s="73"/>
      <c r="AQ508" s="73"/>
      <c r="AR508" s="73"/>
      <c r="AS508" s="73"/>
      <c r="AT508" s="73"/>
      <c r="AU508" s="73"/>
      <c r="AV508" s="73"/>
      <c r="AW508" s="73"/>
      <c r="AX508" s="73"/>
      <c r="AY508" s="73"/>
      <c r="AZ508" s="73"/>
      <c r="BA508" s="73"/>
      <c r="BB508" s="73"/>
      <c r="BC508" s="73"/>
      <c r="BD508" s="73"/>
      <c r="BE508" s="73"/>
      <c r="BF508" s="73"/>
      <c r="BG508" s="73"/>
      <c r="BH508" s="73"/>
      <c r="BI508" s="73"/>
      <c r="BJ508" s="73"/>
      <c r="BK508" s="73"/>
      <c r="BL508" s="73"/>
      <c r="BM508" s="73"/>
      <c r="BN508" s="73"/>
    </row>
    <row r="509" spans="1:66" ht="13.2" x14ac:dyDescent="0.3">
      <c r="A509" s="73"/>
      <c r="B509" s="73"/>
      <c r="C509" s="73"/>
      <c r="D509" s="73"/>
      <c r="E509" s="73"/>
      <c r="F509" s="73"/>
      <c r="G509" s="73"/>
      <c r="H509" s="73"/>
      <c r="I509" s="73"/>
      <c r="J509" s="73"/>
      <c r="L509" s="73"/>
      <c r="M509" s="73"/>
      <c r="N509" s="73"/>
      <c r="O509" s="73"/>
      <c r="P509" s="73"/>
      <c r="Q509" s="73"/>
      <c r="R509" s="73"/>
      <c r="X509" s="73"/>
      <c r="Y509" s="73"/>
      <c r="Z509" s="73"/>
      <c r="AA509" s="73"/>
      <c r="AB509" s="73"/>
      <c r="AC509" s="73"/>
      <c r="AD509" s="73"/>
      <c r="AE509" s="73"/>
      <c r="AF509" s="73"/>
      <c r="AG509" s="73"/>
      <c r="AH509" s="73"/>
      <c r="AI509" s="73"/>
      <c r="AJ509" s="73"/>
      <c r="AK509" s="73"/>
      <c r="AL509" s="73"/>
      <c r="AM509" s="73"/>
      <c r="AN509" s="73"/>
      <c r="AO509" s="73"/>
      <c r="AP509" s="73"/>
      <c r="AQ509" s="73"/>
      <c r="AR509" s="73"/>
      <c r="AS509" s="73"/>
      <c r="AT509" s="73"/>
      <c r="AU509" s="73"/>
      <c r="AV509" s="73"/>
      <c r="AW509" s="73"/>
      <c r="AX509" s="73"/>
      <c r="AY509" s="73"/>
      <c r="AZ509" s="73"/>
      <c r="BA509" s="73"/>
      <c r="BB509" s="73"/>
      <c r="BC509" s="73"/>
      <c r="BD509" s="73"/>
      <c r="BE509" s="73"/>
      <c r="BF509" s="73"/>
      <c r="BG509" s="73"/>
      <c r="BH509" s="73"/>
      <c r="BI509" s="73"/>
      <c r="BJ509" s="73"/>
      <c r="BK509" s="73"/>
      <c r="BL509" s="73"/>
      <c r="BM509" s="73"/>
      <c r="BN509" s="73"/>
    </row>
    <row r="510" spans="1:66" ht="13.2" x14ac:dyDescent="0.3">
      <c r="A510" s="73"/>
      <c r="B510" s="73"/>
      <c r="C510" s="73"/>
      <c r="D510" s="73"/>
      <c r="E510" s="73"/>
      <c r="F510" s="73"/>
      <c r="G510" s="73"/>
      <c r="H510" s="73"/>
      <c r="I510" s="73"/>
      <c r="J510" s="73"/>
      <c r="L510" s="73"/>
      <c r="M510" s="73"/>
      <c r="N510" s="73"/>
      <c r="O510" s="73"/>
      <c r="P510" s="73"/>
      <c r="Q510" s="73"/>
      <c r="R510" s="73"/>
      <c r="X510" s="73"/>
      <c r="Y510" s="73"/>
      <c r="Z510" s="73"/>
      <c r="AA510" s="73"/>
      <c r="AB510" s="73"/>
      <c r="AC510" s="73"/>
      <c r="AD510" s="73"/>
      <c r="AE510" s="73"/>
      <c r="AF510" s="73"/>
      <c r="AG510" s="73"/>
      <c r="AH510" s="73"/>
      <c r="AI510" s="73"/>
      <c r="AJ510" s="73"/>
      <c r="AK510" s="73"/>
      <c r="AL510" s="73"/>
      <c r="AM510" s="73"/>
      <c r="AN510" s="73"/>
      <c r="AO510" s="73"/>
      <c r="AP510" s="73"/>
      <c r="AQ510" s="73"/>
      <c r="AR510" s="73"/>
      <c r="AS510" s="73"/>
      <c r="AT510" s="73"/>
      <c r="AU510" s="73"/>
      <c r="AV510" s="73"/>
      <c r="AW510" s="73"/>
      <c r="AX510" s="73"/>
      <c r="AY510" s="73"/>
      <c r="AZ510" s="73"/>
      <c r="BA510" s="73"/>
      <c r="BB510" s="73"/>
      <c r="BC510" s="73"/>
      <c r="BD510" s="73"/>
      <c r="BE510" s="73"/>
      <c r="BF510" s="73"/>
      <c r="BG510" s="73"/>
      <c r="BH510" s="73"/>
      <c r="BI510" s="73"/>
      <c r="BJ510" s="73"/>
      <c r="BK510" s="73"/>
      <c r="BL510" s="73"/>
      <c r="BM510" s="73"/>
      <c r="BN510" s="73"/>
    </row>
    <row r="511" spans="1:66" ht="13.2" x14ac:dyDescent="0.3">
      <c r="A511" s="73"/>
      <c r="B511" s="73"/>
      <c r="C511" s="73"/>
      <c r="D511" s="73"/>
      <c r="E511" s="73"/>
      <c r="F511" s="73"/>
      <c r="G511" s="73"/>
      <c r="H511" s="73"/>
      <c r="I511" s="73"/>
      <c r="J511" s="73"/>
      <c r="L511" s="73"/>
      <c r="M511" s="73"/>
      <c r="N511" s="73"/>
      <c r="O511" s="73"/>
      <c r="P511" s="73"/>
      <c r="Q511" s="73"/>
      <c r="R511" s="73"/>
      <c r="X511" s="73"/>
      <c r="Y511" s="73"/>
      <c r="Z511" s="73"/>
      <c r="AA511" s="73"/>
      <c r="AB511" s="73"/>
      <c r="AC511" s="73"/>
      <c r="AD511" s="73"/>
      <c r="AE511" s="73"/>
      <c r="AF511" s="73"/>
      <c r="AG511" s="73"/>
      <c r="AH511" s="73"/>
      <c r="AI511" s="73"/>
      <c r="AJ511" s="73"/>
      <c r="AK511" s="73"/>
      <c r="AL511" s="73"/>
      <c r="AM511" s="73"/>
      <c r="AN511" s="73"/>
      <c r="AO511" s="73"/>
      <c r="AP511" s="73"/>
      <c r="AQ511" s="73"/>
      <c r="AR511" s="73"/>
      <c r="AS511" s="73"/>
      <c r="AT511" s="73"/>
      <c r="AU511" s="73"/>
      <c r="AV511" s="73"/>
      <c r="AW511" s="73"/>
      <c r="AX511" s="73"/>
      <c r="AY511" s="73"/>
      <c r="AZ511" s="73"/>
      <c r="BA511" s="73"/>
      <c r="BB511" s="73"/>
      <c r="BC511" s="73"/>
      <c r="BD511" s="73"/>
      <c r="BE511" s="73"/>
      <c r="BF511" s="73"/>
      <c r="BG511" s="73"/>
      <c r="BH511" s="73"/>
      <c r="BI511" s="73"/>
      <c r="BJ511" s="73"/>
      <c r="BK511" s="73"/>
      <c r="BL511" s="73"/>
      <c r="BM511" s="73"/>
      <c r="BN511" s="73"/>
    </row>
    <row r="512" spans="1:66" ht="13.2" x14ac:dyDescent="0.3">
      <c r="A512" s="73"/>
      <c r="B512" s="73"/>
      <c r="C512" s="73"/>
      <c r="D512" s="73"/>
      <c r="E512" s="73"/>
      <c r="F512" s="73"/>
      <c r="G512" s="73"/>
      <c r="H512" s="73"/>
      <c r="I512" s="73"/>
      <c r="J512" s="73"/>
      <c r="L512" s="73"/>
      <c r="M512" s="73"/>
      <c r="N512" s="73"/>
      <c r="O512" s="73"/>
      <c r="P512" s="73"/>
      <c r="Q512" s="73"/>
      <c r="R512" s="73"/>
      <c r="X512" s="73"/>
      <c r="Y512" s="73"/>
      <c r="Z512" s="73"/>
      <c r="AA512" s="73"/>
      <c r="AB512" s="73"/>
      <c r="AC512" s="73"/>
      <c r="AD512" s="73"/>
      <c r="AE512" s="73"/>
      <c r="AF512" s="73"/>
      <c r="AG512" s="73"/>
      <c r="AH512" s="73"/>
      <c r="AI512" s="73"/>
      <c r="AJ512" s="73"/>
      <c r="AK512" s="73"/>
      <c r="AL512" s="73"/>
      <c r="AM512" s="73"/>
      <c r="AN512" s="73"/>
      <c r="AO512" s="73"/>
      <c r="AP512" s="73"/>
      <c r="AQ512" s="73"/>
      <c r="AR512" s="73"/>
      <c r="AS512" s="73"/>
      <c r="AT512" s="73"/>
      <c r="AU512" s="73"/>
      <c r="AV512" s="73"/>
      <c r="AW512" s="73"/>
      <c r="AX512" s="73"/>
      <c r="AY512" s="73"/>
      <c r="AZ512" s="73"/>
      <c r="BA512" s="73"/>
      <c r="BB512" s="73"/>
      <c r="BC512" s="73"/>
      <c r="BD512" s="73"/>
      <c r="BE512" s="73"/>
      <c r="BF512" s="73"/>
      <c r="BG512" s="73"/>
      <c r="BH512" s="73"/>
      <c r="BI512" s="73"/>
      <c r="BJ512" s="73"/>
      <c r="BK512" s="73"/>
      <c r="BL512" s="73"/>
      <c r="BM512" s="73"/>
      <c r="BN512" s="73"/>
    </row>
    <row r="513" spans="1:66" ht="13.2" x14ac:dyDescent="0.3">
      <c r="A513" s="73"/>
      <c r="B513" s="73"/>
      <c r="C513" s="73"/>
      <c r="D513" s="73"/>
      <c r="E513" s="73"/>
      <c r="F513" s="73"/>
      <c r="G513" s="73"/>
      <c r="H513" s="73"/>
      <c r="I513" s="73"/>
      <c r="J513" s="73"/>
      <c r="L513" s="73"/>
      <c r="M513" s="73"/>
      <c r="N513" s="73"/>
      <c r="O513" s="73"/>
      <c r="P513" s="73"/>
      <c r="Q513" s="73"/>
      <c r="R513" s="73"/>
      <c r="X513" s="73"/>
      <c r="Y513" s="73"/>
      <c r="Z513" s="73"/>
      <c r="AA513" s="73"/>
      <c r="AB513" s="73"/>
      <c r="AC513" s="73"/>
      <c r="AD513" s="73"/>
      <c r="AE513" s="73"/>
      <c r="AF513" s="73"/>
      <c r="AG513" s="73"/>
      <c r="AH513" s="73"/>
      <c r="AI513" s="73"/>
      <c r="AJ513" s="73"/>
      <c r="AK513" s="73"/>
      <c r="AL513" s="73"/>
      <c r="AM513" s="73"/>
      <c r="AN513" s="73"/>
      <c r="AO513" s="73"/>
      <c r="AP513" s="73"/>
      <c r="AQ513" s="73"/>
      <c r="AR513" s="73"/>
      <c r="AS513" s="73"/>
      <c r="AT513" s="73"/>
      <c r="AU513" s="73"/>
      <c r="AV513" s="73"/>
      <c r="AW513" s="73"/>
      <c r="AX513" s="73"/>
      <c r="AY513" s="73"/>
      <c r="AZ513" s="73"/>
      <c r="BA513" s="73"/>
      <c r="BB513" s="73"/>
      <c r="BC513" s="73"/>
      <c r="BD513" s="73"/>
      <c r="BE513" s="73"/>
      <c r="BF513" s="73"/>
      <c r="BG513" s="73"/>
      <c r="BH513" s="73"/>
      <c r="BI513" s="73"/>
      <c r="BJ513" s="73"/>
      <c r="BK513" s="73"/>
      <c r="BL513" s="73"/>
      <c r="BM513" s="73"/>
      <c r="BN513" s="73"/>
    </row>
    <row r="514" spans="1:66" ht="13.2" x14ac:dyDescent="0.3">
      <c r="A514" s="73"/>
      <c r="B514" s="73"/>
      <c r="C514" s="73"/>
      <c r="D514" s="73"/>
      <c r="E514" s="73"/>
      <c r="F514" s="73"/>
      <c r="G514" s="73"/>
      <c r="H514" s="73"/>
      <c r="I514" s="73"/>
      <c r="J514" s="73"/>
      <c r="L514" s="73"/>
      <c r="M514" s="73"/>
      <c r="N514" s="73"/>
      <c r="O514" s="73"/>
      <c r="P514" s="73"/>
      <c r="Q514" s="73"/>
      <c r="R514" s="73"/>
      <c r="X514" s="73"/>
      <c r="Y514" s="73"/>
      <c r="Z514" s="73"/>
      <c r="AA514" s="73"/>
      <c r="AB514" s="73"/>
      <c r="AC514" s="73"/>
      <c r="AD514" s="73"/>
      <c r="AE514" s="73"/>
      <c r="AF514" s="73"/>
      <c r="AG514" s="73"/>
      <c r="AH514" s="73"/>
      <c r="AI514" s="73"/>
      <c r="AJ514" s="73"/>
      <c r="AK514" s="73"/>
      <c r="AL514" s="73"/>
      <c r="AM514" s="73"/>
      <c r="AN514" s="73"/>
      <c r="AO514" s="73"/>
      <c r="AP514" s="73"/>
      <c r="AQ514" s="73"/>
      <c r="AR514" s="73"/>
      <c r="AS514" s="73"/>
      <c r="AT514" s="73"/>
      <c r="AU514" s="73"/>
      <c r="AV514" s="73"/>
      <c r="AW514" s="73"/>
      <c r="AX514" s="73"/>
      <c r="AY514" s="73"/>
      <c r="AZ514" s="73"/>
      <c r="BA514" s="73"/>
      <c r="BB514" s="73"/>
      <c r="BC514" s="73"/>
      <c r="BD514" s="73"/>
      <c r="BE514" s="73"/>
      <c r="BF514" s="73"/>
      <c r="BG514" s="73"/>
      <c r="BH514" s="73"/>
      <c r="BI514" s="73"/>
      <c r="BJ514" s="73"/>
      <c r="BK514" s="73"/>
      <c r="BL514" s="73"/>
      <c r="BM514" s="73"/>
      <c r="BN514" s="73"/>
    </row>
    <row r="515" spans="1:66" ht="13.2" x14ac:dyDescent="0.3">
      <c r="A515" s="73"/>
      <c r="B515" s="73"/>
      <c r="C515" s="73"/>
      <c r="D515" s="73"/>
      <c r="E515" s="73"/>
      <c r="F515" s="73"/>
      <c r="G515" s="73"/>
      <c r="H515" s="73"/>
      <c r="I515" s="73"/>
      <c r="J515" s="73"/>
      <c r="L515" s="73"/>
      <c r="M515" s="73"/>
      <c r="N515" s="73"/>
      <c r="O515" s="73"/>
      <c r="P515" s="73"/>
      <c r="Q515" s="73"/>
      <c r="R515" s="73"/>
      <c r="X515" s="73"/>
      <c r="Y515" s="73"/>
      <c r="Z515" s="73"/>
      <c r="AA515" s="73"/>
      <c r="AB515" s="73"/>
      <c r="AC515" s="73"/>
      <c r="AD515" s="73"/>
      <c r="AE515" s="73"/>
      <c r="AF515" s="73"/>
      <c r="AG515" s="73"/>
      <c r="AH515" s="73"/>
      <c r="AI515" s="73"/>
      <c r="AJ515" s="73"/>
      <c r="AK515" s="73"/>
      <c r="AL515" s="73"/>
      <c r="AM515" s="73"/>
      <c r="AN515" s="73"/>
      <c r="AO515" s="73"/>
      <c r="AP515" s="73"/>
      <c r="AQ515" s="73"/>
      <c r="AR515" s="73"/>
      <c r="AS515" s="73"/>
      <c r="AT515" s="73"/>
      <c r="AU515" s="73"/>
      <c r="AV515" s="73"/>
      <c r="AW515" s="73"/>
      <c r="AX515" s="73"/>
      <c r="AY515" s="73"/>
      <c r="AZ515" s="73"/>
      <c r="BA515" s="73"/>
      <c r="BB515" s="73"/>
      <c r="BC515" s="73"/>
      <c r="BD515" s="73"/>
      <c r="BE515" s="73"/>
      <c r="BF515" s="73"/>
      <c r="BG515" s="73"/>
      <c r="BH515" s="73"/>
      <c r="BI515" s="73"/>
      <c r="BJ515" s="73"/>
      <c r="BK515" s="73"/>
      <c r="BL515" s="73"/>
      <c r="BM515" s="73"/>
      <c r="BN515" s="73"/>
    </row>
    <row r="516" spans="1:66" ht="13.2" x14ac:dyDescent="0.3">
      <c r="A516" s="73"/>
      <c r="B516" s="73"/>
      <c r="C516" s="73"/>
      <c r="D516" s="73"/>
      <c r="E516" s="73"/>
      <c r="F516" s="73"/>
      <c r="G516" s="73"/>
      <c r="H516" s="73"/>
      <c r="I516" s="73"/>
      <c r="J516" s="73"/>
      <c r="L516" s="73"/>
      <c r="M516" s="73"/>
      <c r="N516" s="73"/>
      <c r="O516" s="73"/>
      <c r="P516" s="73"/>
      <c r="Q516" s="73"/>
      <c r="R516" s="73"/>
      <c r="X516" s="73"/>
      <c r="Y516" s="73"/>
      <c r="Z516" s="73"/>
      <c r="AA516" s="73"/>
      <c r="AB516" s="73"/>
      <c r="AC516" s="73"/>
      <c r="AD516" s="73"/>
      <c r="AE516" s="73"/>
      <c r="AF516" s="73"/>
      <c r="AG516" s="73"/>
      <c r="AH516" s="73"/>
      <c r="AI516" s="73"/>
      <c r="AJ516" s="73"/>
      <c r="AK516" s="73"/>
      <c r="AL516" s="73"/>
      <c r="AM516" s="73"/>
      <c r="AN516" s="73"/>
      <c r="AO516" s="73"/>
      <c r="AP516" s="73"/>
      <c r="AQ516" s="73"/>
      <c r="AR516" s="73"/>
      <c r="AS516" s="73"/>
      <c r="AT516" s="73"/>
      <c r="AU516" s="73"/>
      <c r="AV516" s="73"/>
      <c r="AW516" s="73"/>
      <c r="AX516" s="73"/>
      <c r="AY516" s="73"/>
      <c r="AZ516" s="73"/>
      <c r="BA516" s="73"/>
      <c r="BB516" s="73"/>
      <c r="BC516" s="73"/>
      <c r="BD516" s="73"/>
      <c r="BE516" s="73"/>
      <c r="BF516" s="73"/>
      <c r="BG516" s="73"/>
      <c r="BH516" s="73"/>
      <c r="BI516" s="73"/>
      <c r="BJ516" s="73"/>
      <c r="BK516" s="73"/>
      <c r="BL516" s="73"/>
      <c r="BM516" s="73"/>
      <c r="BN516" s="73"/>
    </row>
    <row r="517" spans="1:66" ht="13.2" x14ac:dyDescent="0.3">
      <c r="A517" s="73"/>
      <c r="B517" s="73"/>
      <c r="C517" s="73"/>
      <c r="D517" s="73"/>
      <c r="E517" s="73"/>
      <c r="F517" s="73"/>
      <c r="G517" s="73"/>
      <c r="H517" s="73"/>
      <c r="I517" s="73"/>
      <c r="J517" s="73"/>
      <c r="L517" s="73"/>
      <c r="M517" s="73"/>
      <c r="N517" s="73"/>
      <c r="O517" s="73"/>
      <c r="P517" s="73"/>
      <c r="Q517" s="73"/>
      <c r="R517" s="73"/>
      <c r="X517" s="73"/>
      <c r="Y517" s="73"/>
      <c r="Z517" s="73"/>
      <c r="AA517" s="73"/>
      <c r="AB517" s="73"/>
      <c r="AC517" s="73"/>
      <c r="AD517" s="73"/>
      <c r="AE517" s="73"/>
      <c r="AF517" s="73"/>
      <c r="AG517" s="73"/>
      <c r="AH517" s="73"/>
      <c r="AI517" s="73"/>
      <c r="AJ517" s="73"/>
      <c r="AK517" s="73"/>
      <c r="AL517" s="73"/>
      <c r="AM517" s="73"/>
      <c r="AN517" s="73"/>
      <c r="AO517" s="73"/>
      <c r="AP517" s="73"/>
      <c r="AQ517" s="73"/>
      <c r="AR517" s="73"/>
      <c r="AS517" s="73"/>
      <c r="AT517" s="73"/>
      <c r="AU517" s="73"/>
      <c r="AV517" s="73"/>
      <c r="AW517" s="73"/>
      <c r="AX517" s="73"/>
      <c r="AY517" s="73"/>
      <c r="AZ517" s="73"/>
      <c r="BA517" s="73"/>
      <c r="BB517" s="73"/>
      <c r="BC517" s="73"/>
      <c r="BD517" s="73"/>
      <c r="BE517" s="73"/>
      <c r="BF517" s="73"/>
      <c r="BG517" s="73"/>
      <c r="BH517" s="73"/>
      <c r="BI517" s="73"/>
      <c r="BJ517" s="73"/>
      <c r="BK517" s="73"/>
      <c r="BL517" s="73"/>
      <c r="BM517" s="73"/>
      <c r="BN517" s="73"/>
    </row>
    <row r="518" spans="1:66" ht="13.2" x14ac:dyDescent="0.3">
      <c r="A518" s="73"/>
      <c r="B518" s="73"/>
      <c r="C518" s="73"/>
      <c r="D518" s="73"/>
      <c r="E518" s="73"/>
      <c r="F518" s="73"/>
      <c r="G518" s="73"/>
      <c r="H518" s="73"/>
      <c r="I518" s="73"/>
      <c r="J518" s="73"/>
      <c r="L518" s="73"/>
      <c r="M518" s="73"/>
      <c r="N518" s="73"/>
      <c r="O518" s="73"/>
      <c r="P518" s="73"/>
      <c r="Q518" s="73"/>
      <c r="R518" s="73"/>
      <c r="X518" s="73"/>
      <c r="Y518" s="73"/>
      <c r="Z518" s="73"/>
      <c r="AA518" s="73"/>
      <c r="AB518" s="73"/>
      <c r="AC518" s="73"/>
      <c r="AD518" s="73"/>
      <c r="AE518" s="73"/>
      <c r="AF518" s="73"/>
      <c r="AG518" s="73"/>
      <c r="AH518" s="73"/>
      <c r="AI518" s="73"/>
      <c r="AJ518" s="73"/>
      <c r="AK518" s="73"/>
      <c r="AL518" s="73"/>
      <c r="AM518" s="73"/>
      <c r="AN518" s="73"/>
      <c r="AO518" s="73"/>
      <c r="AP518" s="73"/>
      <c r="AQ518" s="73"/>
      <c r="AR518" s="73"/>
      <c r="AS518" s="73"/>
      <c r="AT518" s="73"/>
      <c r="AU518" s="73"/>
      <c r="AV518" s="73"/>
      <c r="AW518" s="73"/>
      <c r="AX518" s="73"/>
      <c r="AY518" s="73"/>
      <c r="AZ518" s="73"/>
      <c r="BA518" s="73"/>
      <c r="BB518" s="73"/>
      <c r="BC518" s="73"/>
      <c r="BD518" s="73"/>
      <c r="BE518" s="73"/>
      <c r="BF518" s="73"/>
      <c r="BG518" s="73"/>
      <c r="BH518" s="73"/>
      <c r="BI518" s="73"/>
      <c r="BJ518" s="73"/>
      <c r="BK518" s="73"/>
      <c r="BL518" s="73"/>
      <c r="BM518" s="73"/>
      <c r="BN518" s="73"/>
    </row>
    <row r="519" spans="1:66" ht="13.2" x14ac:dyDescent="0.3">
      <c r="A519" s="73"/>
      <c r="B519" s="73"/>
      <c r="C519" s="73"/>
      <c r="D519" s="73"/>
      <c r="E519" s="73"/>
      <c r="F519" s="73"/>
      <c r="G519" s="73"/>
      <c r="H519" s="73"/>
      <c r="I519" s="73"/>
      <c r="J519" s="73"/>
      <c r="L519" s="73"/>
      <c r="M519" s="73"/>
      <c r="N519" s="73"/>
      <c r="O519" s="73"/>
      <c r="P519" s="73"/>
      <c r="Q519" s="73"/>
      <c r="R519" s="73"/>
      <c r="X519" s="73"/>
      <c r="Y519" s="73"/>
      <c r="Z519" s="73"/>
      <c r="AA519" s="73"/>
      <c r="AB519" s="73"/>
      <c r="AC519" s="73"/>
      <c r="AD519" s="73"/>
      <c r="AE519" s="73"/>
      <c r="AF519" s="73"/>
      <c r="AG519" s="73"/>
      <c r="AH519" s="73"/>
      <c r="AI519" s="73"/>
      <c r="AJ519" s="73"/>
      <c r="AK519" s="73"/>
      <c r="AL519" s="73"/>
      <c r="AM519" s="73"/>
      <c r="AN519" s="73"/>
      <c r="AO519" s="73"/>
      <c r="AP519" s="73"/>
      <c r="AQ519" s="73"/>
      <c r="AR519" s="73"/>
      <c r="AS519" s="73"/>
      <c r="AT519" s="73"/>
      <c r="AU519" s="73"/>
      <c r="AV519" s="73"/>
      <c r="AW519" s="73"/>
      <c r="AX519" s="73"/>
      <c r="AY519" s="73"/>
      <c r="AZ519" s="73"/>
      <c r="BA519" s="73"/>
      <c r="BB519" s="73"/>
      <c r="BC519" s="73"/>
      <c r="BD519" s="73"/>
      <c r="BE519" s="73"/>
      <c r="BF519" s="73"/>
      <c r="BG519" s="73"/>
      <c r="BH519" s="73"/>
      <c r="BI519" s="73"/>
      <c r="BJ519" s="73"/>
      <c r="BK519" s="73"/>
      <c r="BL519" s="73"/>
      <c r="BM519" s="73"/>
      <c r="BN519" s="73"/>
    </row>
    <row r="520" spans="1:66" ht="13.2" x14ac:dyDescent="0.3">
      <c r="A520" s="73"/>
      <c r="B520" s="73"/>
      <c r="C520" s="73"/>
      <c r="D520" s="73"/>
      <c r="E520" s="73"/>
      <c r="F520" s="73"/>
      <c r="G520" s="73"/>
      <c r="H520" s="73"/>
      <c r="I520" s="73"/>
      <c r="J520" s="73"/>
      <c r="L520" s="73"/>
      <c r="M520" s="73"/>
      <c r="N520" s="73"/>
      <c r="O520" s="73"/>
      <c r="P520" s="73"/>
      <c r="Q520" s="73"/>
      <c r="R520" s="73"/>
      <c r="X520" s="73"/>
      <c r="Y520" s="73"/>
      <c r="Z520" s="73"/>
      <c r="AA520" s="73"/>
      <c r="AB520" s="73"/>
      <c r="AC520" s="73"/>
      <c r="AD520" s="73"/>
      <c r="AE520" s="73"/>
      <c r="AF520" s="73"/>
      <c r="AG520" s="73"/>
      <c r="AH520" s="73"/>
      <c r="AI520" s="73"/>
      <c r="AJ520" s="73"/>
      <c r="AK520" s="73"/>
      <c r="AL520" s="73"/>
      <c r="AM520" s="73"/>
      <c r="AN520" s="73"/>
      <c r="AO520" s="73"/>
      <c r="AP520" s="73"/>
      <c r="AQ520" s="73"/>
      <c r="AR520" s="73"/>
      <c r="AS520" s="73"/>
      <c r="AT520" s="73"/>
      <c r="AU520" s="73"/>
      <c r="AV520" s="73"/>
      <c r="AW520" s="73"/>
      <c r="AX520" s="73"/>
      <c r="AY520" s="73"/>
      <c r="AZ520" s="73"/>
      <c r="BA520" s="73"/>
      <c r="BB520" s="73"/>
      <c r="BC520" s="73"/>
      <c r="BD520" s="73"/>
      <c r="BE520" s="73"/>
      <c r="BF520" s="73"/>
      <c r="BG520" s="73"/>
      <c r="BH520" s="73"/>
      <c r="BI520" s="73"/>
      <c r="BJ520" s="73"/>
      <c r="BK520" s="73"/>
      <c r="BL520" s="73"/>
      <c r="BM520" s="73"/>
      <c r="BN520" s="73"/>
    </row>
    <row r="521" spans="1:66" ht="13.2" x14ac:dyDescent="0.3">
      <c r="A521" s="73"/>
      <c r="B521" s="73"/>
      <c r="C521" s="73"/>
      <c r="D521" s="73"/>
      <c r="E521" s="73"/>
      <c r="F521" s="73"/>
      <c r="G521" s="73"/>
      <c r="H521" s="73"/>
      <c r="I521" s="73"/>
      <c r="J521" s="73"/>
      <c r="L521" s="73"/>
      <c r="M521" s="73"/>
      <c r="N521" s="73"/>
      <c r="O521" s="73"/>
      <c r="P521" s="73"/>
      <c r="Q521" s="73"/>
      <c r="R521" s="73"/>
      <c r="X521" s="73"/>
      <c r="Y521" s="73"/>
      <c r="Z521" s="73"/>
      <c r="AA521" s="73"/>
      <c r="AB521" s="73"/>
      <c r="AC521" s="73"/>
      <c r="AD521" s="73"/>
      <c r="AE521" s="73"/>
      <c r="AF521" s="73"/>
      <c r="AG521" s="73"/>
      <c r="AH521" s="73"/>
      <c r="AI521" s="73"/>
      <c r="AJ521" s="73"/>
      <c r="AK521" s="73"/>
      <c r="AL521" s="73"/>
      <c r="AM521" s="73"/>
      <c r="AN521" s="73"/>
      <c r="AO521" s="73"/>
      <c r="AP521" s="73"/>
      <c r="AQ521" s="73"/>
      <c r="AR521" s="73"/>
      <c r="AS521" s="73"/>
      <c r="AT521" s="73"/>
      <c r="AU521" s="73"/>
      <c r="AV521" s="73"/>
      <c r="AW521" s="73"/>
      <c r="AX521" s="73"/>
      <c r="AY521" s="73"/>
      <c r="AZ521" s="73"/>
      <c r="BA521" s="73"/>
      <c r="BB521" s="73"/>
      <c r="BC521" s="73"/>
      <c r="BD521" s="73"/>
      <c r="BE521" s="73"/>
      <c r="BF521" s="73"/>
      <c r="BG521" s="73"/>
      <c r="BH521" s="73"/>
      <c r="BI521" s="73"/>
      <c r="BJ521" s="73"/>
      <c r="BK521" s="73"/>
      <c r="BL521" s="73"/>
      <c r="BM521" s="73"/>
      <c r="BN521" s="73"/>
    </row>
    <row r="522" spans="1:66" ht="13.2" x14ac:dyDescent="0.3">
      <c r="A522" s="73"/>
      <c r="B522" s="73"/>
      <c r="C522" s="73"/>
      <c r="D522" s="73"/>
      <c r="E522" s="73"/>
      <c r="F522" s="73"/>
      <c r="G522" s="73"/>
      <c r="H522" s="73"/>
      <c r="I522" s="73"/>
      <c r="J522" s="73"/>
      <c r="L522" s="73"/>
      <c r="M522" s="73"/>
      <c r="N522" s="73"/>
      <c r="O522" s="73"/>
      <c r="P522" s="73"/>
      <c r="Q522" s="73"/>
      <c r="R522" s="73"/>
      <c r="X522" s="73"/>
      <c r="Y522" s="73"/>
      <c r="Z522" s="73"/>
      <c r="AA522" s="73"/>
      <c r="AB522" s="73"/>
      <c r="AC522" s="73"/>
      <c r="AD522" s="73"/>
      <c r="AE522" s="73"/>
      <c r="AF522" s="73"/>
      <c r="AG522" s="73"/>
      <c r="AH522" s="73"/>
      <c r="AI522" s="73"/>
      <c r="AJ522" s="73"/>
      <c r="AK522" s="73"/>
      <c r="AL522" s="73"/>
      <c r="AM522" s="73"/>
      <c r="AN522" s="73"/>
      <c r="AO522" s="73"/>
      <c r="AP522" s="73"/>
      <c r="AQ522" s="73"/>
      <c r="AR522" s="73"/>
      <c r="AS522" s="73"/>
      <c r="AT522" s="73"/>
      <c r="AU522" s="73"/>
      <c r="AV522" s="73"/>
      <c r="AW522" s="73"/>
      <c r="AX522" s="73"/>
      <c r="AY522" s="73"/>
      <c r="AZ522" s="73"/>
      <c r="BA522" s="73"/>
      <c r="BB522" s="73"/>
      <c r="BC522" s="73"/>
      <c r="BD522" s="73"/>
      <c r="BE522" s="73"/>
      <c r="BF522" s="73"/>
      <c r="BG522" s="73"/>
      <c r="BH522" s="73"/>
      <c r="BI522" s="73"/>
      <c r="BJ522" s="73"/>
      <c r="BK522" s="73"/>
      <c r="BL522" s="73"/>
      <c r="BM522" s="73"/>
      <c r="BN522" s="73"/>
    </row>
    <row r="523" spans="1:66" ht="13.2" x14ac:dyDescent="0.3">
      <c r="A523" s="73"/>
      <c r="B523" s="73"/>
      <c r="C523" s="73"/>
      <c r="D523" s="73"/>
      <c r="E523" s="73"/>
      <c r="F523" s="73"/>
      <c r="G523" s="73"/>
      <c r="H523" s="73"/>
      <c r="I523" s="73"/>
      <c r="J523" s="73"/>
      <c r="L523" s="73"/>
      <c r="M523" s="73"/>
      <c r="N523" s="73"/>
      <c r="O523" s="73"/>
      <c r="P523" s="73"/>
      <c r="Q523" s="73"/>
      <c r="R523" s="73"/>
      <c r="X523" s="73"/>
      <c r="Y523" s="73"/>
      <c r="Z523" s="73"/>
      <c r="AA523" s="73"/>
      <c r="AB523" s="73"/>
      <c r="AC523" s="73"/>
      <c r="AD523" s="73"/>
      <c r="AE523" s="73"/>
      <c r="AF523" s="73"/>
      <c r="AG523" s="73"/>
      <c r="AH523" s="73"/>
      <c r="AI523" s="73"/>
      <c r="AJ523" s="73"/>
      <c r="AK523" s="73"/>
      <c r="AL523" s="73"/>
      <c r="AM523" s="73"/>
      <c r="AN523" s="73"/>
      <c r="AO523" s="73"/>
      <c r="AP523" s="73"/>
      <c r="AQ523" s="73"/>
      <c r="AR523" s="73"/>
      <c r="AS523" s="73"/>
      <c r="AT523" s="73"/>
      <c r="AU523" s="73"/>
      <c r="AV523" s="73"/>
      <c r="AW523" s="73"/>
      <c r="AX523" s="73"/>
      <c r="AY523" s="73"/>
      <c r="AZ523" s="73"/>
      <c r="BA523" s="73"/>
      <c r="BB523" s="73"/>
      <c r="BC523" s="73"/>
      <c r="BD523" s="73"/>
      <c r="BE523" s="73"/>
      <c r="BF523" s="73"/>
      <c r="BG523" s="73"/>
      <c r="BH523" s="73"/>
      <c r="BI523" s="73"/>
      <c r="BJ523" s="73"/>
      <c r="BK523" s="73"/>
      <c r="BL523" s="73"/>
      <c r="BM523" s="73"/>
      <c r="BN523" s="73"/>
    </row>
    <row r="524" spans="1:66" ht="13.2" x14ac:dyDescent="0.3">
      <c r="A524" s="73"/>
      <c r="B524" s="73"/>
      <c r="C524" s="73"/>
      <c r="D524" s="73"/>
      <c r="E524" s="73"/>
      <c r="F524" s="73"/>
      <c r="G524" s="73"/>
      <c r="H524" s="73"/>
      <c r="I524" s="73"/>
      <c r="J524" s="73"/>
      <c r="L524" s="73"/>
      <c r="M524" s="73"/>
      <c r="N524" s="73"/>
      <c r="O524" s="73"/>
      <c r="P524" s="73"/>
      <c r="Q524" s="73"/>
      <c r="R524" s="73"/>
      <c r="X524" s="73"/>
      <c r="Y524" s="73"/>
      <c r="Z524" s="73"/>
      <c r="AA524" s="73"/>
      <c r="AB524" s="73"/>
      <c r="AC524" s="73"/>
      <c r="AD524" s="73"/>
      <c r="AE524" s="73"/>
      <c r="AF524" s="73"/>
      <c r="AG524" s="73"/>
      <c r="AH524" s="73"/>
      <c r="AI524" s="73"/>
      <c r="AJ524" s="73"/>
      <c r="AK524" s="73"/>
      <c r="AL524" s="73"/>
      <c r="AM524" s="73"/>
      <c r="AN524" s="73"/>
      <c r="AO524" s="73"/>
      <c r="AP524" s="73"/>
      <c r="AQ524" s="73"/>
      <c r="AR524" s="73"/>
      <c r="AS524" s="73"/>
      <c r="AT524" s="73"/>
      <c r="AU524" s="73"/>
      <c r="AV524" s="73"/>
      <c r="AW524" s="73"/>
      <c r="AX524" s="73"/>
      <c r="AY524" s="73"/>
      <c r="AZ524" s="73"/>
      <c r="BA524" s="73"/>
      <c r="BB524" s="73"/>
      <c r="BC524" s="73"/>
      <c r="BD524" s="73"/>
      <c r="BE524" s="73"/>
      <c r="BF524" s="73"/>
      <c r="BG524" s="73"/>
      <c r="BH524" s="73"/>
      <c r="BI524" s="73"/>
      <c r="BJ524" s="73"/>
      <c r="BK524" s="73"/>
      <c r="BL524" s="73"/>
      <c r="BM524" s="73"/>
      <c r="BN524" s="73"/>
    </row>
    <row r="525" spans="1:66" ht="13.2" x14ac:dyDescent="0.3">
      <c r="A525" s="73"/>
      <c r="B525" s="73"/>
      <c r="C525" s="73"/>
      <c r="D525" s="73"/>
      <c r="E525" s="73"/>
      <c r="F525" s="73"/>
      <c r="G525" s="73"/>
      <c r="H525" s="73"/>
      <c r="I525" s="73"/>
      <c r="J525" s="73"/>
      <c r="L525" s="73"/>
      <c r="M525" s="73"/>
      <c r="N525" s="73"/>
      <c r="O525" s="73"/>
      <c r="P525" s="73"/>
      <c r="Q525" s="73"/>
      <c r="R525" s="73"/>
      <c r="X525" s="73"/>
      <c r="Y525" s="73"/>
      <c r="Z525" s="73"/>
      <c r="AA525" s="73"/>
      <c r="AB525" s="73"/>
      <c r="AC525" s="73"/>
      <c r="AD525" s="73"/>
      <c r="AE525" s="73"/>
      <c r="AF525" s="73"/>
      <c r="AG525" s="73"/>
      <c r="AH525" s="73"/>
      <c r="AI525" s="73"/>
      <c r="AJ525" s="73"/>
      <c r="AK525" s="73"/>
      <c r="AL525" s="73"/>
      <c r="AM525" s="73"/>
      <c r="AN525" s="73"/>
      <c r="AO525" s="73"/>
      <c r="AP525" s="73"/>
      <c r="AQ525" s="73"/>
      <c r="AR525" s="73"/>
      <c r="AS525" s="73"/>
      <c r="AT525" s="73"/>
      <c r="AU525" s="73"/>
      <c r="AV525" s="73"/>
      <c r="AW525" s="73"/>
      <c r="AX525" s="73"/>
      <c r="AY525" s="73"/>
      <c r="AZ525" s="73"/>
      <c r="BA525" s="73"/>
      <c r="BB525" s="73"/>
      <c r="BC525" s="73"/>
      <c r="BD525" s="73"/>
      <c r="BE525" s="73"/>
      <c r="BF525" s="73"/>
      <c r="BG525" s="73"/>
      <c r="BH525" s="73"/>
      <c r="BI525" s="73"/>
      <c r="BJ525" s="73"/>
      <c r="BK525" s="73"/>
      <c r="BL525" s="73"/>
      <c r="BM525" s="73"/>
      <c r="BN525" s="73"/>
    </row>
    <row r="526" spans="1:66" ht="13.2" x14ac:dyDescent="0.3">
      <c r="A526" s="73"/>
      <c r="B526" s="73"/>
      <c r="C526" s="73"/>
      <c r="D526" s="73"/>
      <c r="E526" s="73"/>
      <c r="F526" s="73"/>
      <c r="G526" s="73"/>
      <c r="H526" s="73"/>
      <c r="I526" s="73"/>
      <c r="J526" s="73"/>
      <c r="L526" s="73"/>
      <c r="M526" s="73"/>
      <c r="N526" s="73"/>
      <c r="O526" s="73"/>
      <c r="P526" s="73"/>
      <c r="Q526" s="73"/>
      <c r="R526" s="73"/>
      <c r="X526" s="73"/>
      <c r="Y526" s="73"/>
      <c r="Z526" s="73"/>
      <c r="AA526" s="73"/>
      <c r="AB526" s="73"/>
      <c r="AC526" s="73"/>
      <c r="AD526" s="73"/>
      <c r="AE526" s="73"/>
      <c r="AF526" s="73"/>
      <c r="AG526" s="73"/>
      <c r="AH526" s="73"/>
      <c r="AI526" s="73"/>
      <c r="AJ526" s="73"/>
      <c r="AK526" s="73"/>
      <c r="AL526" s="73"/>
      <c r="AM526" s="73"/>
      <c r="AN526" s="73"/>
      <c r="AO526" s="73"/>
      <c r="AP526" s="73"/>
      <c r="AQ526" s="73"/>
      <c r="AR526" s="73"/>
      <c r="AS526" s="73"/>
      <c r="AT526" s="73"/>
      <c r="AU526" s="73"/>
      <c r="AV526" s="73"/>
      <c r="AW526" s="73"/>
      <c r="AX526" s="73"/>
      <c r="AY526" s="73"/>
      <c r="AZ526" s="73"/>
      <c r="BA526" s="73"/>
      <c r="BB526" s="73"/>
      <c r="BC526" s="73"/>
      <c r="BD526" s="73"/>
      <c r="BE526" s="73"/>
      <c r="BF526" s="73"/>
      <c r="BG526" s="73"/>
      <c r="BH526" s="73"/>
      <c r="BI526" s="73"/>
      <c r="BJ526" s="73"/>
      <c r="BK526" s="73"/>
      <c r="BL526" s="73"/>
      <c r="BM526" s="73"/>
      <c r="BN526" s="73"/>
    </row>
    <row r="527" spans="1:66" ht="13.2" x14ac:dyDescent="0.3">
      <c r="A527" s="73"/>
      <c r="B527" s="73"/>
      <c r="C527" s="73"/>
      <c r="D527" s="73"/>
      <c r="E527" s="73"/>
      <c r="F527" s="73"/>
      <c r="G527" s="73"/>
      <c r="H527" s="73"/>
      <c r="I527" s="73"/>
      <c r="J527" s="73"/>
      <c r="L527" s="73"/>
      <c r="M527" s="73"/>
      <c r="N527" s="73"/>
      <c r="O527" s="73"/>
      <c r="P527" s="73"/>
      <c r="Q527" s="73"/>
      <c r="R527" s="73"/>
      <c r="X527" s="73"/>
      <c r="Y527" s="73"/>
      <c r="Z527" s="73"/>
      <c r="AA527" s="73"/>
      <c r="AB527" s="73"/>
      <c r="AC527" s="73"/>
      <c r="AD527" s="73"/>
      <c r="AE527" s="73"/>
      <c r="AF527" s="73"/>
      <c r="AG527" s="73"/>
      <c r="AH527" s="73"/>
      <c r="AI527" s="73"/>
      <c r="AJ527" s="73"/>
      <c r="AK527" s="73"/>
      <c r="AL527" s="73"/>
      <c r="AM527" s="73"/>
      <c r="AN527" s="73"/>
      <c r="AO527" s="73"/>
      <c r="AP527" s="73"/>
      <c r="AQ527" s="73"/>
      <c r="AR527" s="73"/>
      <c r="AS527" s="73"/>
      <c r="AT527" s="73"/>
      <c r="AU527" s="73"/>
      <c r="AV527" s="73"/>
      <c r="AW527" s="73"/>
      <c r="AX527" s="73"/>
      <c r="AY527" s="73"/>
      <c r="AZ527" s="73"/>
      <c r="BA527" s="73"/>
      <c r="BB527" s="73"/>
      <c r="BC527" s="73"/>
      <c r="BD527" s="73"/>
      <c r="BE527" s="73"/>
      <c r="BF527" s="73"/>
      <c r="BG527" s="73"/>
      <c r="BH527" s="73"/>
      <c r="BI527" s="73"/>
      <c r="BJ527" s="73"/>
      <c r="BK527" s="73"/>
      <c r="BL527" s="73"/>
      <c r="BM527" s="73"/>
      <c r="BN527" s="73"/>
    </row>
    <row r="528" spans="1:66" ht="13.2" x14ac:dyDescent="0.3">
      <c r="A528" s="73"/>
      <c r="B528" s="73"/>
      <c r="C528" s="73"/>
      <c r="D528" s="73"/>
      <c r="E528" s="73"/>
      <c r="F528" s="73"/>
      <c r="G528" s="73"/>
      <c r="H528" s="73"/>
      <c r="I528" s="73"/>
      <c r="J528" s="73"/>
      <c r="L528" s="73"/>
      <c r="M528" s="73"/>
      <c r="N528" s="73"/>
      <c r="O528" s="73"/>
      <c r="P528" s="73"/>
      <c r="Q528" s="73"/>
      <c r="R528" s="73"/>
      <c r="X528" s="73"/>
      <c r="Y528" s="73"/>
      <c r="Z528" s="73"/>
      <c r="AA528" s="73"/>
      <c r="AB528" s="73"/>
      <c r="AC528" s="73"/>
      <c r="AD528" s="73"/>
      <c r="AE528" s="73"/>
      <c r="AF528" s="73"/>
      <c r="AG528" s="73"/>
      <c r="AH528" s="73"/>
      <c r="AI528" s="73"/>
      <c r="AJ528" s="73"/>
      <c r="AK528" s="73"/>
      <c r="AL528" s="73"/>
      <c r="AM528" s="73"/>
      <c r="AN528" s="73"/>
      <c r="AO528" s="73"/>
      <c r="AP528" s="73"/>
      <c r="AQ528" s="73"/>
      <c r="AR528" s="73"/>
      <c r="AS528" s="73"/>
      <c r="AT528" s="73"/>
      <c r="AU528" s="73"/>
      <c r="AV528" s="73"/>
      <c r="AW528" s="73"/>
      <c r="AX528" s="73"/>
      <c r="AY528" s="73"/>
      <c r="AZ528" s="73"/>
      <c r="BA528" s="73"/>
      <c r="BB528" s="73"/>
      <c r="BC528" s="73"/>
      <c r="BD528" s="73"/>
      <c r="BE528" s="73"/>
      <c r="BF528" s="73"/>
      <c r="BG528" s="73"/>
      <c r="BH528" s="73"/>
      <c r="BI528" s="73"/>
      <c r="BJ528" s="73"/>
      <c r="BK528" s="73"/>
      <c r="BL528" s="73"/>
      <c r="BM528" s="73"/>
      <c r="BN528" s="73"/>
    </row>
    <row r="529" spans="1:66" ht="13.2" x14ac:dyDescent="0.3">
      <c r="A529" s="73"/>
      <c r="B529" s="73"/>
      <c r="C529" s="73"/>
      <c r="D529" s="73"/>
      <c r="E529" s="73"/>
      <c r="F529" s="73"/>
      <c r="G529" s="73"/>
      <c r="H529" s="73"/>
      <c r="I529" s="73"/>
      <c r="J529" s="73"/>
      <c r="L529" s="73"/>
      <c r="M529" s="73"/>
      <c r="N529" s="73"/>
      <c r="O529" s="73"/>
      <c r="P529" s="73"/>
      <c r="Q529" s="73"/>
      <c r="R529" s="73"/>
      <c r="X529" s="73"/>
      <c r="Y529" s="73"/>
      <c r="Z529" s="73"/>
      <c r="AA529" s="73"/>
      <c r="AB529" s="73"/>
      <c r="AC529" s="73"/>
      <c r="AD529" s="73"/>
      <c r="AE529" s="73"/>
      <c r="AF529" s="73"/>
      <c r="AG529" s="73"/>
      <c r="AH529" s="73"/>
      <c r="AI529" s="73"/>
      <c r="AJ529" s="73"/>
      <c r="AK529" s="73"/>
      <c r="AL529" s="73"/>
      <c r="AM529" s="73"/>
      <c r="AN529" s="73"/>
      <c r="AO529" s="73"/>
      <c r="AP529" s="73"/>
      <c r="AQ529" s="73"/>
      <c r="AR529" s="73"/>
      <c r="AS529" s="73"/>
      <c r="AT529" s="73"/>
      <c r="AU529" s="73"/>
      <c r="AV529" s="73"/>
      <c r="AW529" s="73"/>
      <c r="AX529" s="73"/>
      <c r="AY529" s="73"/>
      <c r="AZ529" s="73"/>
      <c r="BA529" s="73"/>
      <c r="BB529" s="73"/>
      <c r="BC529" s="73"/>
      <c r="BD529" s="73"/>
      <c r="BE529" s="73"/>
      <c r="BF529" s="73"/>
      <c r="BG529" s="73"/>
      <c r="BH529" s="73"/>
      <c r="BI529" s="73"/>
      <c r="BJ529" s="73"/>
      <c r="BK529" s="73"/>
      <c r="BL529" s="73"/>
      <c r="BM529" s="73"/>
      <c r="BN529" s="73"/>
    </row>
    <row r="530" spans="1:66" ht="13.2" x14ac:dyDescent="0.3">
      <c r="A530" s="73"/>
      <c r="B530" s="73"/>
      <c r="C530" s="73"/>
      <c r="D530" s="73"/>
      <c r="E530" s="73"/>
      <c r="F530" s="73"/>
      <c r="G530" s="73"/>
      <c r="H530" s="73"/>
      <c r="I530" s="73"/>
      <c r="J530" s="73"/>
      <c r="L530" s="73"/>
      <c r="M530" s="73"/>
      <c r="N530" s="73"/>
      <c r="O530" s="73"/>
      <c r="P530" s="73"/>
      <c r="Q530" s="73"/>
      <c r="R530" s="73"/>
      <c r="X530" s="73"/>
      <c r="Y530" s="73"/>
      <c r="Z530" s="73"/>
      <c r="AA530" s="73"/>
      <c r="AB530" s="73"/>
      <c r="AC530" s="73"/>
      <c r="AD530" s="73"/>
      <c r="AE530" s="73"/>
      <c r="AF530" s="73"/>
      <c r="AG530" s="73"/>
      <c r="AH530" s="73"/>
      <c r="AI530" s="73"/>
      <c r="AJ530" s="73"/>
      <c r="AK530" s="73"/>
      <c r="AL530" s="73"/>
      <c r="AM530" s="73"/>
      <c r="AN530" s="73"/>
      <c r="AO530" s="73"/>
      <c r="AP530" s="73"/>
      <c r="AQ530" s="73"/>
      <c r="AR530" s="73"/>
      <c r="AS530" s="73"/>
      <c r="AT530" s="73"/>
      <c r="AU530" s="73"/>
      <c r="AV530" s="73"/>
      <c r="AW530" s="73"/>
      <c r="AX530" s="73"/>
      <c r="AY530" s="73"/>
      <c r="AZ530" s="73"/>
      <c r="BA530" s="73"/>
      <c r="BB530" s="73"/>
      <c r="BC530" s="73"/>
      <c r="BD530" s="73"/>
      <c r="BE530" s="73"/>
      <c r="BF530" s="73"/>
      <c r="BG530" s="73"/>
      <c r="BH530" s="73"/>
      <c r="BI530" s="73"/>
      <c r="BJ530" s="73"/>
      <c r="BK530" s="73"/>
      <c r="BL530" s="73"/>
      <c r="BM530" s="73"/>
      <c r="BN530" s="73"/>
    </row>
    <row r="531" spans="1:66" ht="13.2" x14ac:dyDescent="0.3">
      <c r="A531" s="73"/>
      <c r="B531" s="73"/>
      <c r="C531" s="73"/>
      <c r="D531" s="73"/>
      <c r="E531" s="73"/>
      <c r="F531" s="73"/>
      <c r="G531" s="73"/>
      <c r="H531" s="73"/>
      <c r="I531" s="73"/>
      <c r="J531" s="73"/>
      <c r="L531" s="73"/>
      <c r="M531" s="73"/>
      <c r="N531" s="73"/>
      <c r="O531" s="73"/>
      <c r="P531" s="73"/>
      <c r="Q531" s="73"/>
      <c r="R531" s="73"/>
      <c r="X531" s="73"/>
      <c r="Y531" s="73"/>
      <c r="Z531" s="73"/>
      <c r="AA531" s="73"/>
      <c r="AB531" s="73"/>
      <c r="AC531" s="73"/>
      <c r="AD531" s="73"/>
      <c r="AE531" s="73"/>
      <c r="AF531" s="73"/>
      <c r="AG531" s="73"/>
      <c r="AH531" s="73"/>
      <c r="AI531" s="73"/>
      <c r="AJ531" s="73"/>
      <c r="AK531" s="73"/>
      <c r="AL531" s="73"/>
      <c r="AM531" s="73"/>
      <c r="AN531" s="73"/>
      <c r="AO531" s="73"/>
      <c r="AP531" s="73"/>
      <c r="AQ531" s="73"/>
      <c r="AR531" s="73"/>
      <c r="AS531" s="73"/>
      <c r="AT531" s="73"/>
      <c r="AU531" s="73"/>
      <c r="AV531" s="73"/>
      <c r="AW531" s="73"/>
      <c r="AX531" s="73"/>
      <c r="AY531" s="73"/>
      <c r="AZ531" s="73"/>
      <c r="BA531" s="73"/>
      <c r="BB531" s="73"/>
      <c r="BC531" s="73"/>
      <c r="BD531" s="73"/>
      <c r="BE531" s="73"/>
      <c r="BF531" s="73"/>
      <c r="BG531" s="73"/>
      <c r="BH531" s="73"/>
      <c r="BI531" s="73"/>
      <c r="BJ531" s="73"/>
      <c r="BK531" s="73"/>
      <c r="BL531" s="73"/>
      <c r="BM531" s="73"/>
      <c r="BN531" s="73"/>
    </row>
    <row r="532" spans="1:66" ht="13.2" x14ac:dyDescent="0.3">
      <c r="A532" s="73"/>
      <c r="B532" s="73"/>
      <c r="C532" s="73"/>
      <c r="D532" s="73"/>
      <c r="E532" s="73"/>
      <c r="F532" s="73"/>
      <c r="G532" s="73"/>
      <c r="H532" s="73"/>
      <c r="I532" s="73"/>
      <c r="J532" s="73"/>
      <c r="L532" s="73"/>
      <c r="M532" s="73"/>
      <c r="N532" s="73"/>
      <c r="O532" s="73"/>
      <c r="P532" s="73"/>
      <c r="Q532" s="73"/>
      <c r="R532" s="73"/>
      <c r="X532" s="73"/>
      <c r="Y532" s="73"/>
      <c r="Z532" s="73"/>
      <c r="AA532" s="73"/>
      <c r="AB532" s="73"/>
      <c r="AC532" s="73"/>
      <c r="AD532" s="73"/>
      <c r="AE532" s="73"/>
      <c r="AF532" s="73"/>
      <c r="AG532" s="73"/>
      <c r="AH532" s="73"/>
      <c r="AI532" s="73"/>
      <c r="AJ532" s="73"/>
      <c r="AK532" s="73"/>
      <c r="AL532" s="73"/>
      <c r="AM532" s="73"/>
      <c r="AN532" s="73"/>
      <c r="AO532" s="73"/>
      <c r="AP532" s="73"/>
      <c r="AQ532" s="73"/>
      <c r="AR532" s="73"/>
      <c r="AS532" s="73"/>
      <c r="AT532" s="73"/>
      <c r="AU532" s="73"/>
      <c r="AV532" s="73"/>
      <c r="AW532" s="73"/>
      <c r="AX532" s="73"/>
      <c r="AY532" s="73"/>
      <c r="AZ532" s="73"/>
      <c r="BA532" s="73"/>
      <c r="BB532" s="73"/>
      <c r="BC532" s="73"/>
      <c r="BD532" s="73"/>
      <c r="BE532" s="73"/>
      <c r="BF532" s="73"/>
      <c r="BG532" s="73"/>
      <c r="BH532" s="73"/>
      <c r="BI532" s="73"/>
      <c r="BJ532" s="73"/>
      <c r="BK532" s="73"/>
      <c r="BL532" s="73"/>
      <c r="BM532" s="73"/>
      <c r="BN532" s="73"/>
    </row>
    <row r="533" spans="1:66" ht="13.2" x14ac:dyDescent="0.3">
      <c r="A533" s="73"/>
      <c r="B533" s="73"/>
      <c r="C533" s="73"/>
      <c r="D533" s="73"/>
      <c r="E533" s="73"/>
      <c r="F533" s="73"/>
      <c r="G533" s="73"/>
      <c r="H533" s="73"/>
      <c r="I533" s="73"/>
      <c r="J533" s="73"/>
      <c r="L533" s="73"/>
      <c r="M533" s="73"/>
      <c r="N533" s="73"/>
      <c r="O533" s="73"/>
      <c r="P533" s="73"/>
      <c r="Q533" s="73"/>
      <c r="R533" s="73"/>
      <c r="X533" s="73"/>
      <c r="Y533" s="73"/>
      <c r="Z533" s="73"/>
      <c r="AA533" s="73"/>
      <c r="AB533" s="73"/>
      <c r="AC533" s="73"/>
      <c r="AD533" s="73"/>
      <c r="AE533" s="73"/>
      <c r="AF533" s="73"/>
      <c r="AG533" s="73"/>
      <c r="AH533" s="73"/>
      <c r="AI533" s="73"/>
      <c r="AJ533" s="73"/>
      <c r="AK533" s="73"/>
      <c r="AL533" s="73"/>
      <c r="AM533" s="73"/>
      <c r="AN533" s="73"/>
      <c r="AO533" s="73"/>
      <c r="AP533" s="73"/>
      <c r="AQ533" s="73"/>
      <c r="AR533" s="73"/>
      <c r="AS533" s="73"/>
      <c r="AT533" s="73"/>
      <c r="AU533" s="73"/>
      <c r="AV533" s="73"/>
      <c r="AW533" s="73"/>
      <c r="AX533" s="73"/>
      <c r="AY533" s="73"/>
      <c r="AZ533" s="73"/>
      <c r="BA533" s="73"/>
      <c r="BB533" s="73"/>
      <c r="BC533" s="73"/>
      <c r="BD533" s="73"/>
      <c r="BE533" s="73"/>
      <c r="BF533" s="73"/>
      <c r="BG533" s="73"/>
      <c r="BH533" s="73"/>
      <c r="BI533" s="73"/>
      <c r="BJ533" s="73"/>
      <c r="BK533" s="73"/>
      <c r="BL533" s="73"/>
      <c r="BM533" s="73"/>
      <c r="BN533" s="73"/>
    </row>
    <row r="534" spans="1:66" ht="13.2" x14ac:dyDescent="0.3">
      <c r="A534" s="73"/>
      <c r="B534" s="73"/>
      <c r="C534" s="73"/>
      <c r="D534" s="73"/>
      <c r="E534" s="73"/>
      <c r="F534" s="73"/>
      <c r="G534" s="73"/>
      <c r="H534" s="73"/>
      <c r="I534" s="73"/>
      <c r="J534" s="73"/>
      <c r="L534" s="73"/>
      <c r="M534" s="73"/>
      <c r="N534" s="73"/>
      <c r="O534" s="73"/>
      <c r="P534" s="73"/>
      <c r="Q534" s="73"/>
      <c r="R534" s="73"/>
      <c r="X534" s="73"/>
      <c r="Y534" s="73"/>
      <c r="Z534" s="73"/>
      <c r="AA534" s="73"/>
      <c r="AB534" s="73"/>
      <c r="AC534" s="73"/>
      <c r="AD534" s="73"/>
      <c r="AE534" s="73"/>
      <c r="AF534" s="73"/>
      <c r="AG534" s="73"/>
      <c r="AH534" s="73"/>
      <c r="AI534" s="73"/>
      <c r="AJ534" s="73"/>
      <c r="AK534" s="73"/>
      <c r="AL534" s="73"/>
      <c r="AM534" s="73"/>
      <c r="AN534" s="73"/>
      <c r="AO534" s="73"/>
      <c r="AP534" s="73"/>
      <c r="AQ534" s="73"/>
      <c r="AR534" s="73"/>
      <c r="AS534" s="73"/>
      <c r="AT534" s="73"/>
      <c r="AU534" s="73"/>
      <c r="AV534" s="73"/>
      <c r="AW534" s="73"/>
      <c r="AX534" s="73"/>
      <c r="AY534" s="73"/>
      <c r="AZ534" s="73"/>
      <c r="BA534" s="73"/>
      <c r="BB534" s="73"/>
      <c r="BC534" s="73"/>
      <c r="BD534" s="73"/>
      <c r="BE534" s="73"/>
      <c r="BF534" s="73"/>
      <c r="BG534" s="73"/>
      <c r="BH534" s="73"/>
      <c r="BI534" s="73"/>
      <c r="BJ534" s="73"/>
      <c r="BK534" s="73"/>
      <c r="BL534" s="73"/>
      <c r="BM534" s="73"/>
      <c r="BN534" s="73"/>
    </row>
    <row r="535" spans="1:66" ht="13.2" x14ac:dyDescent="0.3">
      <c r="A535" s="73"/>
      <c r="B535" s="73"/>
      <c r="C535" s="73"/>
      <c r="D535" s="73"/>
      <c r="E535" s="73"/>
      <c r="F535" s="73"/>
      <c r="G535" s="73"/>
      <c r="H535" s="73"/>
      <c r="I535" s="73"/>
      <c r="J535" s="73"/>
      <c r="L535" s="73"/>
      <c r="M535" s="73"/>
      <c r="N535" s="73"/>
      <c r="O535" s="73"/>
      <c r="P535" s="73"/>
      <c r="Q535" s="73"/>
      <c r="R535" s="73"/>
      <c r="X535" s="73"/>
      <c r="Y535" s="73"/>
      <c r="Z535" s="73"/>
      <c r="AA535" s="73"/>
      <c r="AB535" s="73"/>
      <c r="AC535" s="73"/>
      <c r="AD535" s="73"/>
      <c r="AE535" s="73"/>
      <c r="AF535" s="73"/>
      <c r="AG535" s="73"/>
      <c r="AH535" s="73"/>
      <c r="AI535" s="73"/>
      <c r="AJ535" s="73"/>
      <c r="AK535" s="73"/>
      <c r="AL535" s="73"/>
      <c r="AM535" s="73"/>
      <c r="AN535" s="73"/>
      <c r="AO535" s="73"/>
      <c r="AP535" s="73"/>
      <c r="AQ535" s="73"/>
      <c r="AR535" s="73"/>
      <c r="AS535" s="73"/>
      <c r="AT535" s="73"/>
      <c r="AU535" s="73"/>
      <c r="AV535" s="73"/>
      <c r="AW535" s="73"/>
      <c r="AX535" s="73"/>
      <c r="AY535" s="73"/>
      <c r="AZ535" s="73"/>
      <c r="BA535" s="73"/>
      <c r="BB535" s="73"/>
      <c r="BC535" s="73"/>
      <c r="BD535" s="73"/>
      <c r="BE535" s="73"/>
      <c r="BF535" s="73"/>
      <c r="BG535" s="73"/>
      <c r="BH535" s="73"/>
      <c r="BI535" s="73"/>
      <c r="BJ535" s="73"/>
      <c r="BK535" s="73"/>
      <c r="BL535" s="73"/>
      <c r="BM535" s="73"/>
      <c r="BN535" s="73"/>
    </row>
    <row r="536" spans="1:66" ht="13.2" x14ac:dyDescent="0.3">
      <c r="A536" s="73"/>
      <c r="B536" s="73"/>
      <c r="C536" s="73"/>
      <c r="D536" s="73"/>
      <c r="E536" s="73"/>
      <c r="F536" s="73"/>
      <c r="G536" s="73"/>
      <c r="H536" s="73"/>
      <c r="I536" s="73"/>
      <c r="J536" s="73"/>
      <c r="L536" s="73"/>
      <c r="M536" s="73"/>
      <c r="N536" s="73"/>
      <c r="O536" s="73"/>
      <c r="P536" s="73"/>
      <c r="Q536" s="73"/>
      <c r="R536" s="73"/>
      <c r="X536" s="73"/>
      <c r="Y536" s="73"/>
      <c r="Z536" s="73"/>
      <c r="AA536" s="73"/>
      <c r="AB536" s="73"/>
      <c r="AC536" s="73"/>
      <c r="AD536" s="73"/>
      <c r="AE536" s="73"/>
      <c r="AF536" s="73"/>
      <c r="AG536" s="73"/>
      <c r="AH536" s="73"/>
      <c r="AI536" s="73"/>
      <c r="AJ536" s="73"/>
      <c r="AK536" s="73"/>
      <c r="AL536" s="73"/>
      <c r="AM536" s="73"/>
      <c r="AN536" s="73"/>
      <c r="AO536" s="73"/>
      <c r="AP536" s="73"/>
      <c r="AQ536" s="73"/>
      <c r="AR536" s="73"/>
      <c r="AS536" s="73"/>
      <c r="AT536" s="73"/>
      <c r="AU536" s="73"/>
      <c r="AV536" s="73"/>
      <c r="AW536" s="73"/>
      <c r="AX536" s="73"/>
      <c r="AY536" s="73"/>
      <c r="AZ536" s="73"/>
      <c r="BA536" s="73"/>
      <c r="BB536" s="73"/>
      <c r="BC536" s="73"/>
      <c r="BD536" s="73"/>
      <c r="BE536" s="73"/>
      <c r="BF536" s="73"/>
      <c r="BG536" s="73"/>
      <c r="BH536" s="73"/>
      <c r="BI536" s="73"/>
      <c r="BJ536" s="73"/>
      <c r="BK536" s="73"/>
      <c r="BL536" s="73"/>
      <c r="BM536" s="73"/>
      <c r="BN536" s="73"/>
    </row>
    <row r="537" spans="1:66" ht="13.2" x14ac:dyDescent="0.3">
      <c r="A537" s="73"/>
      <c r="B537" s="73"/>
      <c r="C537" s="73"/>
      <c r="D537" s="73"/>
      <c r="E537" s="73"/>
      <c r="F537" s="73"/>
      <c r="G537" s="73"/>
      <c r="H537" s="73"/>
      <c r="I537" s="73"/>
      <c r="J537" s="73"/>
      <c r="L537" s="73"/>
      <c r="M537" s="73"/>
      <c r="N537" s="73"/>
      <c r="O537" s="73"/>
      <c r="P537" s="73"/>
      <c r="Q537" s="73"/>
      <c r="R537" s="73"/>
      <c r="X537" s="73"/>
      <c r="Y537" s="73"/>
      <c r="Z537" s="73"/>
      <c r="AA537" s="73"/>
      <c r="AB537" s="73"/>
      <c r="AC537" s="73"/>
      <c r="AD537" s="73"/>
      <c r="AE537" s="73"/>
      <c r="AF537" s="73"/>
      <c r="AG537" s="73"/>
      <c r="AH537" s="73"/>
      <c r="AI537" s="73"/>
      <c r="AJ537" s="73"/>
      <c r="AK537" s="73"/>
      <c r="AL537" s="73"/>
      <c r="AM537" s="73"/>
      <c r="AN537" s="73"/>
      <c r="AO537" s="73"/>
      <c r="AP537" s="73"/>
      <c r="AQ537" s="73"/>
      <c r="AR537" s="73"/>
      <c r="AS537" s="73"/>
      <c r="AT537" s="73"/>
      <c r="AU537" s="73"/>
      <c r="AV537" s="73"/>
      <c r="AW537" s="73"/>
      <c r="AX537" s="73"/>
      <c r="AY537" s="73"/>
      <c r="AZ537" s="73"/>
      <c r="BA537" s="73"/>
      <c r="BB537" s="73"/>
      <c r="BC537" s="73"/>
      <c r="BD537" s="73"/>
      <c r="BE537" s="73"/>
      <c r="BF537" s="73"/>
      <c r="BG537" s="73"/>
      <c r="BH537" s="73"/>
      <c r="BI537" s="73"/>
      <c r="BJ537" s="73"/>
      <c r="BK537" s="73"/>
      <c r="BL537" s="73"/>
      <c r="BM537" s="73"/>
      <c r="BN537" s="73"/>
    </row>
    <row r="538" spans="1:66" ht="13.2" x14ac:dyDescent="0.3">
      <c r="A538" s="73"/>
      <c r="B538" s="73"/>
      <c r="C538" s="73"/>
      <c r="D538" s="73"/>
      <c r="E538" s="73"/>
      <c r="F538" s="73"/>
      <c r="G538" s="73"/>
      <c r="H538" s="73"/>
      <c r="I538" s="73"/>
      <c r="J538" s="73"/>
      <c r="L538" s="73"/>
      <c r="M538" s="73"/>
      <c r="N538" s="73"/>
      <c r="O538" s="73"/>
      <c r="P538" s="73"/>
      <c r="Q538" s="73"/>
      <c r="R538" s="73"/>
      <c r="X538" s="73"/>
      <c r="Y538" s="73"/>
      <c r="Z538" s="73"/>
      <c r="AA538" s="73"/>
      <c r="AB538" s="73"/>
      <c r="AC538" s="73"/>
      <c r="AD538" s="73"/>
      <c r="AE538" s="73"/>
      <c r="AF538" s="73"/>
      <c r="AG538" s="73"/>
      <c r="AH538" s="73"/>
      <c r="AI538" s="73"/>
      <c r="AJ538" s="73"/>
      <c r="AK538" s="73"/>
      <c r="AL538" s="73"/>
      <c r="AM538" s="73"/>
      <c r="AN538" s="73"/>
      <c r="AO538" s="73"/>
      <c r="AP538" s="73"/>
      <c r="AQ538" s="73"/>
      <c r="AR538" s="73"/>
      <c r="AS538" s="73"/>
      <c r="AT538" s="73"/>
      <c r="AU538" s="73"/>
      <c r="AV538" s="73"/>
      <c r="AW538" s="73"/>
      <c r="AX538" s="73"/>
      <c r="AY538" s="73"/>
      <c r="AZ538" s="73"/>
      <c r="BA538" s="73"/>
      <c r="BB538" s="73"/>
      <c r="BC538" s="73"/>
      <c r="BD538" s="73"/>
      <c r="BE538" s="73"/>
      <c r="BF538" s="73"/>
      <c r="BG538" s="73"/>
      <c r="BH538" s="73"/>
      <c r="BI538" s="73"/>
      <c r="BJ538" s="73"/>
      <c r="BK538" s="73"/>
      <c r="BL538" s="73"/>
      <c r="BM538" s="73"/>
      <c r="BN538" s="73"/>
    </row>
    <row r="539" spans="1:66" ht="13.2" x14ac:dyDescent="0.3">
      <c r="A539" s="73"/>
      <c r="B539" s="73"/>
      <c r="C539" s="73"/>
      <c r="D539" s="73"/>
      <c r="E539" s="73"/>
      <c r="F539" s="73"/>
      <c r="G539" s="73"/>
      <c r="H539" s="73"/>
      <c r="I539" s="73"/>
      <c r="J539" s="73"/>
      <c r="L539" s="73"/>
      <c r="M539" s="73"/>
      <c r="N539" s="73"/>
      <c r="O539" s="73"/>
      <c r="P539" s="73"/>
      <c r="Q539" s="73"/>
      <c r="R539" s="73"/>
      <c r="X539" s="73"/>
      <c r="Y539" s="73"/>
      <c r="Z539" s="73"/>
      <c r="AA539" s="73"/>
      <c r="AB539" s="73"/>
      <c r="AC539" s="73"/>
      <c r="AD539" s="73"/>
      <c r="AE539" s="73"/>
      <c r="AF539" s="73"/>
      <c r="AG539" s="73"/>
      <c r="AH539" s="73"/>
      <c r="AI539" s="73"/>
      <c r="AJ539" s="73"/>
      <c r="AK539" s="73"/>
      <c r="AL539" s="73"/>
      <c r="AM539" s="73"/>
      <c r="AN539" s="73"/>
      <c r="AO539" s="73"/>
      <c r="AP539" s="73"/>
      <c r="AQ539" s="73"/>
      <c r="AR539" s="73"/>
      <c r="AS539" s="73"/>
      <c r="AT539" s="73"/>
      <c r="AU539" s="73"/>
      <c r="AV539" s="73"/>
      <c r="AW539" s="73"/>
      <c r="AX539" s="73"/>
      <c r="AY539" s="73"/>
      <c r="AZ539" s="73"/>
      <c r="BA539" s="73"/>
      <c r="BB539" s="73"/>
      <c r="BC539" s="73"/>
      <c r="BD539" s="73"/>
      <c r="BE539" s="73"/>
      <c r="BF539" s="73"/>
      <c r="BG539" s="73"/>
      <c r="BH539" s="73"/>
      <c r="BI539" s="73"/>
      <c r="BJ539" s="73"/>
      <c r="BK539" s="73"/>
      <c r="BL539" s="73"/>
      <c r="BM539" s="73"/>
      <c r="BN539" s="73"/>
    </row>
    <row r="540" spans="1:66" ht="13.2" x14ac:dyDescent="0.3">
      <c r="A540" s="73"/>
      <c r="B540" s="73"/>
      <c r="C540" s="73"/>
      <c r="D540" s="73"/>
      <c r="E540" s="73"/>
      <c r="F540" s="73"/>
      <c r="G540" s="73"/>
      <c r="H540" s="73"/>
      <c r="I540" s="73"/>
      <c r="J540" s="73"/>
      <c r="L540" s="73"/>
      <c r="M540" s="73"/>
      <c r="N540" s="73"/>
      <c r="O540" s="73"/>
      <c r="P540" s="73"/>
      <c r="Q540" s="73"/>
      <c r="R540" s="73"/>
      <c r="X540" s="73"/>
      <c r="Y540" s="73"/>
      <c r="Z540" s="73"/>
      <c r="AA540" s="73"/>
      <c r="AB540" s="73"/>
      <c r="AC540" s="73"/>
      <c r="AD540" s="73"/>
      <c r="AE540" s="73"/>
      <c r="AF540" s="73"/>
      <c r="AG540" s="73"/>
      <c r="AH540" s="73"/>
      <c r="AI540" s="73"/>
      <c r="AJ540" s="73"/>
      <c r="AK540" s="73"/>
      <c r="AL540" s="73"/>
      <c r="AM540" s="73"/>
      <c r="AN540" s="73"/>
      <c r="AO540" s="73"/>
      <c r="AP540" s="73"/>
      <c r="AQ540" s="73"/>
      <c r="AR540" s="73"/>
      <c r="AS540" s="73"/>
      <c r="AT540" s="73"/>
      <c r="AU540" s="73"/>
      <c r="AV540" s="73"/>
      <c r="AW540" s="73"/>
      <c r="AX540" s="73"/>
      <c r="AY540" s="73"/>
      <c r="AZ540" s="73"/>
      <c r="BA540" s="73"/>
      <c r="BB540" s="73"/>
      <c r="BC540" s="73"/>
      <c r="BD540" s="73"/>
      <c r="BE540" s="73"/>
      <c r="BF540" s="73"/>
      <c r="BG540" s="73"/>
      <c r="BH540" s="73"/>
      <c r="BI540" s="73"/>
      <c r="BJ540" s="73"/>
      <c r="BK540" s="73"/>
      <c r="BL540" s="73"/>
      <c r="BM540" s="73"/>
      <c r="BN540" s="73"/>
    </row>
    <row r="541" spans="1:66" ht="13.2" x14ac:dyDescent="0.3">
      <c r="A541" s="73"/>
      <c r="B541" s="73"/>
      <c r="C541" s="73"/>
      <c r="D541" s="73"/>
      <c r="E541" s="73"/>
      <c r="F541" s="73"/>
      <c r="G541" s="73"/>
      <c r="H541" s="73"/>
      <c r="I541" s="73"/>
      <c r="J541" s="73"/>
      <c r="L541" s="73"/>
      <c r="M541" s="73"/>
      <c r="N541" s="73"/>
      <c r="O541" s="73"/>
      <c r="P541" s="73"/>
      <c r="Q541" s="73"/>
      <c r="R541" s="73"/>
      <c r="X541" s="73"/>
      <c r="Y541" s="73"/>
      <c r="Z541" s="73"/>
      <c r="AA541" s="73"/>
      <c r="AB541" s="73"/>
      <c r="AC541" s="73"/>
      <c r="AD541" s="73"/>
      <c r="AE541" s="73"/>
      <c r="AF541" s="73"/>
      <c r="AG541" s="73"/>
      <c r="AH541" s="73"/>
      <c r="AI541" s="73"/>
      <c r="AJ541" s="73"/>
      <c r="AK541" s="73"/>
      <c r="AL541" s="73"/>
      <c r="AM541" s="73"/>
      <c r="AN541" s="73"/>
      <c r="AO541" s="73"/>
      <c r="AP541" s="73"/>
      <c r="AQ541" s="73"/>
      <c r="AR541" s="73"/>
      <c r="AS541" s="73"/>
      <c r="AT541" s="73"/>
      <c r="AU541" s="73"/>
      <c r="AV541" s="73"/>
      <c r="AW541" s="73"/>
      <c r="AX541" s="73"/>
      <c r="AY541" s="73"/>
      <c r="AZ541" s="73"/>
      <c r="BA541" s="73"/>
      <c r="BB541" s="73"/>
      <c r="BC541" s="73"/>
      <c r="BD541" s="73"/>
      <c r="BE541" s="73"/>
      <c r="BF541" s="73"/>
      <c r="BG541" s="73"/>
      <c r="BH541" s="73"/>
      <c r="BI541" s="73"/>
      <c r="BJ541" s="73"/>
      <c r="BK541" s="73"/>
      <c r="BL541" s="73"/>
      <c r="BM541" s="73"/>
      <c r="BN541" s="73"/>
    </row>
    <row r="542" spans="1:66" ht="13.2" x14ac:dyDescent="0.3">
      <c r="A542" s="73"/>
      <c r="B542" s="73"/>
      <c r="C542" s="73"/>
      <c r="D542" s="73"/>
      <c r="E542" s="73"/>
      <c r="F542" s="73"/>
      <c r="G542" s="73"/>
      <c r="H542" s="73"/>
      <c r="I542" s="73"/>
      <c r="J542" s="73"/>
      <c r="L542" s="73"/>
      <c r="M542" s="73"/>
      <c r="N542" s="73"/>
      <c r="O542" s="73"/>
      <c r="P542" s="73"/>
      <c r="Q542" s="73"/>
      <c r="R542" s="73"/>
      <c r="X542" s="73"/>
      <c r="Y542" s="73"/>
      <c r="Z542" s="73"/>
      <c r="AA542" s="73"/>
      <c r="AB542" s="73"/>
      <c r="AC542" s="73"/>
      <c r="AD542" s="73"/>
      <c r="AE542" s="73"/>
      <c r="AF542" s="73"/>
      <c r="AG542" s="73"/>
      <c r="AH542" s="73"/>
      <c r="AI542" s="73"/>
      <c r="AJ542" s="73"/>
      <c r="AK542" s="73"/>
      <c r="AL542" s="73"/>
      <c r="AM542" s="73"/>
      <c r="AN542" s="73"/>
      <c r="AO542" s="73"/>
      <c r="AP542" s="73"/>
      <c r="AQ542" s="73"/>
      <c r="AR542" s="73"/>
      <c r="AS542" s="73"/>
      <c r="AT542" s="73"/>
      <c r="AU542" s="73"/>
      <c r="AV542" s="73"/>
      <c r="AW542" s="73"/>
      <c r="AX542" s="73"/>
      <c r="AY542" s="73"/>
      <c r="AZ542" s="73"/>
      <c r="BA542" s="73"/>
      <c r="BB542" s="73"/>
      <c r="BC542" s="73"/>
      <c r="BD542" s="73"/>
      <c r="BE542" s="73"/>
      <c r="BF542" s="73"/>
      <c r="BG542" s="73"/>
      <c r="BH542" s="73"/>
      <c r="BI542" s="73"/>
      <c r="BJ542" s="73"/>
      <c r="BK542" s="73"/>
      <c r="BL542" s="73"/>
      <c r="BM542" s="73"/>
      <c r="BN542" s="73"/>
    </row>
    <row r="543" spans="1:66" ht="13.2" x14ac:dyDescent="0.3">
      <c r="A543" s="73"/>
      <c r="B543" s="73"/>
      <c r="C543" s="73"/>
      <c r="D543" s="73"/>
      <c r="E543" s="73"/>
      <c r="F543" s="73"/>
      <c r="G543" s="73"/>
      <c r="H543" s="73"/>
      <c r="I543" s="73"/>
      <c r="J543" s="73"/>
      <c r="L543" s="73"/>
      <c r="M543" s="73"/>
      <c r="N543" s="73"/>
      <c r="O543" s="73"/>
      <c r="P543" s="73"/>
      <c r="Q543" s="73"/>
      <c r="R543" s="73"/>
      <c r="X543" s="73"/>
      <c r="Y543" s="73"/>
      <c r="Z543" s="73"/>
      <c r="AA543" s="73"/>
      <c r="AB543" s="73"/>
      <c r="AC543" s="73"/>
      <c r="AD543" s="73"/>
      <c r="AE543" s="73"/>
      <c r="AF543" s="73"/>
      <c r="AG543" s="73"/>
      <c r="AH543" s="73"/>
      <c r="AI543" s="73"/>
      <c r="AJ543" s="73"/>
      <c r="AK543" s="73"/>
      <c r="AL543" s="73"/>
      <c r="AM543" s="73"/>
      <c r="AN543" s="73"/>
      <c r="AO543" s="73"/>
      <c r="AP543" s="73"/>
      <c r="AQ543" s="73"/>
      <c r="AR543" s="73"/>
      <c r="AS543" s="73"/>
      <c r="AT543" s="73"/>
      <c r="AU543" s="73"/>
      <c r="AV543" s="73"/>
      <c r="AW543" s="73"/>
      <c r="AX543" s="73"/>
      <c r="AY543" s="73"/>
      <c r="AZ543" s="73"/>
      <c r="BA543" s="73"/>
      <c r="BB543" s="73"/>
      <c r="BC543" s="73"/>
      <c r="BD543" s="73"/>
      <c r="BE543" s="73"/>
      <c r="BF543" s="73"/>
      <c r="BG543" s="73"/>
      <c r="BH543" s="73"/>
      <c r="BI543" s="73"/>
      <c r="BJ543" s="73"/>
      <c r="BK543" s="73"/>
      <c r="BL543" s="73"/>
      <c r="BM543" s="73"/>
      <c r="BN543" s="73"/>
    </row>
    <row r="544" spans="1:66" ht="13.2" x14ac:dyDescent="0.3">
      <c r="A544" s="73"/>
      <c r="B544" s="73"/>
      <c r="C544" s="73"/>
      <c r="D544" s="73"/>
      <c r="E544" s="73"/>
      <c r="F544" s="73"/>
      <c r="G544" s="73"/>
      <c r="H544" s="73"/>
      <c r="I544" s="73"/>
      <c r="J544" s="73"/>
      <c r="L544" s="73"/>
      <c r="M544" s="73"/>
      <c r="N544" s="73"/>
      <c r="O544" s="73"/>
      <c r="P544" s="73"/>
      <c r="Q544" s="73"/>
      <c r="R544" s="73"/>
      <c r="X544" s="73"/>
      <c r="Y544" s="73"/>
      <c r="Z544" s="73"/>
      <c r="AA544" s="73"/>
      <c r="AB544" s="73"/>
      <c r="AC544" s="73"/>
      <c r="AD544" s="73"/>
      <c r="AE544" s="73"/>
      <c r="AF544" s="73"/>
      <c r="AG544" s="73"/>
      <c r="AH544" s="73"/>
      <c r="AI544" s="73"/>
      <c r="AJ544" s="73"/>
      <c r="AK544" s="73"/>
      <c r="AL544" s="73"/>
      <c r="AM544" s="73"/>
      <c r="AN544" s="73"/>
      <c r="AO544" s="73"/>
      <c r="AP544" s="73"/>
      <c r="AQ544" s="73"/>
      <c r="AR544" s="73"/>
      <c r="AS544" s="73"/>
      <c r="AT544" s="73"/>
      <c r="AU544" s="73"/>
      <c r="AV544" s="73"/>
      <c r="AW544" s="73"/>
      <c r="AX544" s="73"/>
      <c r="AY544" s="73"/>
      <c r="AZ544" s="73"/>
      <c r="BA544" s="73"/>
      <c r="BB544" s="73"/>
      <c r="BC544" s="73"/>
      <c r="BD544" s="73"/>
      <c r="BE544" s="73"/>
      <c r="BF544" s="73"/>
      <c r="BG544" s="73"/>
      <c r="BH544" s="73"/>
      <c r="BI544" s="73"/>
      <c r="BJ544" s="73"/>
      <c r="BK544" s="73"/>
      <c r="BL544" s="73"/>
      <c r="BM544" s="73"/>
      <c r="BN544" s="73"/>
    </row>
    <row r="545" spans="1:66" ht="13.2" x14ac:dyDescent="0.3">
      <c r="A545" s="73"/>
      <c r="B545" s="73"/>
      <c r="C545" s="73"/>
      <c r="D545" s="73"/>
      <c r="E545" s="73"/>
      <c r="F545" s="73"/>
      <c r="G545" s="73"/>
      <c r="H545" s="73"/>
      <c r="I545" s="73"/>
      <c r="J545" s="73"/>
      <c r="L545" s="73"/>
      <c r="M545" s="73"/>
      <c r="N545" s="73"/>
      <c r="O545" s="73"/>
      <c r="P545" s="73"/>
      <c r="Q545" s="73"/>
      <c r="R545" s="73"/>
      <c r="X545" s="73"/>
      <c r="Y545" s="73"/>
      <c r="Z545" s="73"/>
      <c r="AA545" s="73"/>
      <c r="AB545" s="73"/>
      <c r="AC545" s="73"/>
      <c r="AD545" s="73"/>
      <c r="AE545" s="73"/>
      <c r="AF545" s="73"/>
      <c r="AG545" s="73"/>
      <c r="AH545" s="73"/>
      <c r="AI545" s="73"/>
      <c r="AJ545" s="73"/>
      <c r="AK545" s="73"/>
      <c r="AL545" s="73"/>
      <c r="AM545" s="73"/>
      <c r="AN545" s="73"/>
      <c r="AO545" s="73"/>
      <c r="AP545" s="73"/>
      <c r="AQ545" s="73"/>
      <c r="AR545" s="73"/>
      <c r="AS545" s="73"/>
      <c r="AT545" s="73"/>
      <c r="AU545" s="73"/>
      <c r="AV545" s="73"/>
      <c r="AW545" s="73"/>
      <c r="AX545" s="73"/>
      <c r="AY545" s="73"/>
      <c r="AZ545" s="73"/>
      <c r="BA545" s="73"/>
      <c r="BB545" s="73"/>
      <c r="BC545" s="73"/>
      <c r="BD545" s="73"/>
      <c r="BE545" s="73"/>
      <c r="BF545" s="73"/>
      <c r="BG545" s="73"/>
      <c r="BH545" s="73"/>
      <c r="BI545" s="73"/>
      <c r="BJ545" s="73"/>
      <c r="BK545" s="73"/>
      <c r="BL545" s="73"/>
      <c r="BM545" s="73"/>
      <c r="BN545" s="73"/>
    </row>
    <row r="546" spans="1:66" ht="13.2" x14ac:dyDescent="0.3">
      <c r="A546" s="73"/>
      <c r="B546" s="73"/>
      <c r="C546" s="73"/>
      <c r="D546" s="73"/>
      <c r="E546" s="73"/>
      <c r="F546" s="73"/>
      <c r="G546" s="73"/>
      <c r="H546" s="73"/>
      <c r="I546" s="73"/>
      <c r="J546" s="73"/>
      <c r="L546" s="73"/>
      <c r="M546" s="73"/>
      <c r="N546" s="73"/>
      <c r="O546" s="73"/>
      <c r="P546" s="73"/>
      <c r="Q546" s="73"/>
      <c r="R546" s="73"/>
      <c r="X546" s="73"/>
      <c r="Y546" s="73"/>
      <c r="Z546" s="73"/>
      <c r="AA546" s="73"/>
      <c r="AB546" s="73"/>
      <c r="AC546" s="73"/>
      <c r="AD546" s="73"/>
      <c r="AE546" s="73"/>
      <c r="AF546" s="73"/>
      <c r="AG546" s="73"/>
      <c r="AH546" s="73"/>
      <c r="AI546" s="73"/>
      <c r="AJ546" s="73"/>
      <c r="AK546" s="73"/>
      <c r="AL546" s="73"/>
      <c r="AM546" s="73"/>
      <c r="AN546" s="73"/>
      <c r="AO546" s="73"/>
      <c r="AP546" s="73"/>
      <c r="AQ546" s="73"/>
      <c r="AR546" s="73"/>
      <c r="AS546" s="73"/>
      <c r="AT546" s="73"/>
      <c r="AU546" s="73"/>
      <c r="AV546" s="73"/>
      <c r="AW546" s="73"/>
      <c r="AX546" s="73"/>
      <c r="AY546" s="73"/>
      <c r="AZ546" s="73"/>
      <c r="BA546" s="73"/>
      <c r="BB546" s="73"/>
      <c r="BC546" s="73"/>
      <c r="BD546" s="73"/>
      <c r="BE546" s="73"/>
      <c r="BF546" s="73"/>
      <c r="BG546" s="73"/>
      <c r="BH546" s="73"/>
      <c r="BI546" s="73"/>
      <c r="BJ546" s="73"/>
      <c r="BK546" s="73"/>
      <c r="BL546" s="73"/>
      <c r="BM546" s="73"/>
      <c r="BN546" s="73"/>
    </row>
    <row r="547" spans="1:66" ht="13.2" x14ac:dyDescent="0.3">
      <c r="A547" s="73"/>
      <c r="B547" s="73"/>
      <c r="C547" s="73"/>
      <c r="D547" s="73"/>
      <c r="E547" s="73"/>
      <c r="F547" s="73"/>
      <c r="G547" s="73"/>
      <c r="H547" s="73"/>
      <c r="I547" s="73"/>
      <c r="J547" s="73"/>
      <c r="L547" s="73"/>
      <c r="M547" s="73"/>
      <c r="N547" s="73"/>
      <c r="O547" s="73"/>
      <c r="P547" s="73"/>
      <c r="Q547" s="73"/>
      <c r="R547" s="73"/>
      <c r="X547" s="73"/>
      <c r="Y547" s="73"/>
      <c r="Z547" s="73"/>
      <c r="AA547" s="73"/>
      <c r="AB547" s="73"/>
      <c r="AC547" s="73"/>
      <c r="AD547" s="73"/>
      <c r="AE547" s="73"/>
      <c r="AF547" s="73"/>
      <c r="AG547" s="73"/>
      <c r="AH547" s="73"/>
      <c r="AI547" s="73"/>
      <c r="AJ547" s="73"/>
      <c r="AK547" s="73"/>
      <c r="AL547" s="73"/>
      <c r="AM547" s="73"/>
      <c r="AN547" s="73"/>
      <c r="AO547" s="73"/>
      <c r="AP547" s="73"/>
      <c r="AQ547" s="73"/>
      <c r="AR547" s="73"/>
      <c r="AS547" s="73"/>
      <c r="AT547" s="73"/>
      <c r="AU547" s="73"/>
      <c r="AV547" s="73"/>
      <c r="AW547" s="73"/>
      <c r="AX547" s="73"/>
      <c r="AY547" s="73"/>
      <c r="AZ547" s="73"/>
      <c r="BA547" s="73"/>
      <c r="BB547" s="73"/>
      <c r="BC547" s="73"/>
      <c r="BD547" s="73"/>
      <c r="BE547" s="73"/>
      <c r="BF547" s="73"/>
      <c r="BG547" s="73"/>
      <c r="BH547" s="73"/>
      <c r="BI547" s="73"/>
      <c r="BJ547" s="73"/>
      <c r="BK547" s="73"/>
      <c r="BL547" s="73"/>
      <c r="BM547" s="73"/>
      <c r="BN547" s="73"/>
    </row>
    <row r="548" spans="1:66" ht="13.2" x14ac:dyDescent="0.3">
      <c r="A548" s="73"/>
      <c r="B548" s="73"/>
      <c r="C548" s="73"/>
      <c r="D548" s="73"/>
      <c r="E548" s="73"/>
      <c r="F548" s="73"/>
      <c r="G548" s="73"/>
      <c r="H548" s="73"/>
      <c r="I548" s="73"/>
      <c r="J548" s="73"/>
      <c r="L548" s="73"/>
      <c r="M548" s="73"/>
      <c r="N548" s="73"/>
      <c r="O548" s="73"/>
      <c r="P548" s="73"/>
      <c r="Q548" s="73"/>
      <c r="R548" s="73"/>
      <c r="X548" s="73"/>
      <c r="Y548" s="73"/>
      <c r="Z548" s="73"/>
      <c r="AA548" s="73"/>
      <c r="AB548" s="73"/>
      <c r="AC548" s="73"/>
      <c r="AD548" s="73"/>
      <c r="AE548" s="73"/>
      <c r="AF548" s="73"/>
      <c r="AG548" s="73"/>
      <c r="AH548" s="73"/>
      <c r="AI548" s="73"/>
      <c r="AJ548" s="73"/>
      <c r="AK548" s="73"/>
      <c r="AL548" s="73"/>
      <c r="AM548" s="73"/>
      <c r="AN548" s="73"/>
      <c r="AO548" s="73"/>
      <c r="AP548" s="73"/>
      <c r="AQ548" s="73"/>
      <c r="AR548" s="73"/>
      <c r="AS548" s="73"/>
      <c r="AT548" s="73"/>
      <c r="AU548" s="73"/>
      <c r="AV548" s="73"/>
      <c r="AW548" s="73"/>
      <c r="AX548" s="73"/>
      <c r="AY548" s="73"/>
      <c r="AZ548" s="73"/>
      <c r="BA548" s="73"/>
      <c r="BB548" s="73"/>
      <c r="BC548" s="73"/>
      <c r="BD548" s="73"/>
      <c r="BE548" s="73"/>
      <c r="BF548" s="73"/>
      <c r="BG548" s="73"/>
      <c r="BH548" s="73"/>
      <c r="BI548" s="73"/>
      <c r="BJ548" s="73"/>
      <c r="BK548" s="73"/>
      <c r="BL548" s="73"/>
      <c r="BM548" s="73"/>
      <c r="BN548" s="73"/>
    </row>
    <row r="549" spans="1:66" ht="13.2" x14ac:dyDescent="0.3">
      <c r="A549" s="73"/>
      <c r="B549" s="73"/>
      <c r="C549" s="73"/>
      <c r="D549" s="73"/>
      <c r="E549" s="73"/>
      <c r="F549" s="73"/>
      <c r="G549" s="73"/>
      <c r="H549" s="73"/>
      <c r="I549" s="73"/>
      <c r="J549" s="73"/>
      <c r="L549" s="73"/>
      <c r="M549" s="73"/>
      <c r="N549" s="73"/>
      <c r="O549" s="73"/>
      <c r="P549" s="73"/>
      <c r="Q549" s="73"/>
      <c r="R549" s="73"/>
      <c r="X549" s="73"/>
      <c r="Y549" s="73"/>
      <c r="Z549" s="73"/>
      <c r="AA549" s="73"/>
      <c r="AB549" s="73"/>
      <c r="AC549" s="73"/>
      <c r="AD549" s="73"/>
      <c r="AE549" s="73"/>
      <c r="AF549" s="73"/>
      <c r="AG549" s="73"/>
      <c r="AH549" s="73"/>
      <c r="AI549" s="73"/>
      <c r="AJ549" s="73"/>
      <c r="AK549" s="73"/>
      <c r="AL549" s="73"/>
      <c r="AM549" s="73"/>
      <c r="AN549" s="73"/>
      <c r="AO549" s="73"/>
      <c r="AP549" s="73"/>
      <c r="AQ549" s="73"/>
      <c r="AR549" s="73"/>
      <c r="AS549" s="73"/>
      <c r="AT549" s="73"/>
      <c r="AU549" s="73"/>
      <c r="AV549" s="73"/>
      <c r="AW549" s="73"/>
      <c r="AX549" s="73"/>
      <c r="AY549" s="73"/>
      <c r="AZ549" s="73"/>
      <c r="BA549" s="73"/>
      <c r="BB549" s="73"/>
      <c r="BC549" s="73"/>
      <c r="BD549" s="73"/>
      <c r="BE549" s="73"/>
      <c r="BF549" s="73"/>
      <c r="BG549" s="73"/>
      <c r="BH549" s="73"/>
      <c r="BI549" s="73"/>
      <c r="BJ549" s="73"/>
      <c r="BK549" s="73"/>
      <c r="BL549" s="73"/>
      <c r="BM549" s="73"/>
      <c r="BN549" s="73"/>
    </row>
    <row r="550" spans="1:66" ht="13.2" x14ac:dyDescent="0.3">
      <c r="A550" s="73"/>
      <c r="B550" s="73"/>
      <c r="C550" s="73"/>
      <c r="D550" s="73"/>
      <c r="E550" s="73"/>
      <c r="F550" s="73"/>
      <c r="G550" s="73"/>
      <c r="H550" s="73"/>
      <c r="I550" s="73"/>
      <c r="J550" s="73"/>
      <c r="L550" s="73"/>
      <c r="M550" s="73"/>
      <c r="N550" s="73"/>
      <c r="O550" s="73"/>
      <c r="P550" s="73"/>
      <c r="Q550" s="73"/>
      <c r="R550" s="73"/>
      <c r="X550" s="73"/>
      <c r="Y550" s="73"/>
      <c r="Z550" s="73"/>
      <c r="AA550" s="73"/>
      <c r="AB550" s="73"/>
      <c r="AC550" s="73"/>
      <c r="AD550" s="73"/>
      <c r="AE550" s="73"/>
      <c r="AF550" s="73"/>
      <c r="AG550" s="73"/>
      <c r="AH550" s="73"/>
      <c r="AI550" s="73"/>
      <c r="AJ550" s="73"/>
      <c r="AK550" s="73"/>
      <c r="AL550" s="73"/>
      <c r="AM550" s="73"/>
      <c r="AN550" s="73"/>
      <c r="AO550" s="73"/>
      <c r="AP550" s="73"/>
      <c r="AQ550" s="73"/>
      <c r="AR550" s="73"/>
      <c r="AS550" s="73"/>
      <c r="AT550" s="73"/>
      <c r="AU550" s="73"/>
      <c r="AV550" s="73"/>
      <c r="AW550" s="73"/>
      <c r="AX550" s="73"/>
      <c r="AY550" s="73"/>
      <c r="AZ550" s="73"/>
      <c r="BA550" s="73"/>
      <c r="BB550" s="73"/>
      <c r="BC550" s="73"/>
      <c r="BD550" s="73"/>
      <c r="BE550" s="73"/>
      <c r="BF550" s="73"/>
      <c r="BG550" s="73"/>
      <c r="BH550" s="73"/>
      <c r="BI550" s="73"/>
      <c r="BJ550" s="73"/>
      <c r="BK550" s="73"/>
      <c r="BL550" s="73"/>
      <c r="BM550" s="73"/>
      <c r="BN550" s="73"/>
    </row>
    <row r="551" spans="1:66" ht="13.2" x14ac:dyDescent="0.3">
      <c r="A551" s="73"/>
      <c r="B551" s="73"/>
      <c r="C551" s="73"/>
      <c r="D551" s="73"/>
      <c r="E551" s="73"/>
      <c r="F551" s="73"/>
      <c r="G551" s="73"/>
      <c r="H551" s="73"/>
      <c r="I551" s="73"/>
      <c r="J551" s="73"/>
      <c r="L551" s="73"/>
      <c r="M551" s="73"/>
      <c r="N551" s="73"/>
      <c r="O551" s="73"/>
      <c r="P551" s="73"/>
      <c r="Q551" s="73"/>
      <c r="R551" s="73"/>
      <c r="X551" s="73"/>
      <c r="Y551" s="73"/>
      <c r="Z551" s="73"/>
      <c r="AA551" s="73"/>
      <c r="AB551" s="73"/>
      <c r="AC551" s="73"/>
      <c r="AD551" s="73"/>
      <c r="AE551" s="73"/>
      <c r="AF551" s="73"/>
      <c r="AG551" s="73"/>
      <c r="AH551" s="73"/>
      <c r="AI551" s="73"/>
      <c r="AJ551" s="73"/>
      <c r="AK551" s="73"/>
      <c r="AL551" s="73"/>
      <c r="AM551" s="73"/>
      <c r="AN551" s="73"/>
      <c r="AO551" s="73"/>
      <c r="AP551" s="73"/>
      <c r="AQ551" s="73"/>
      <c r="AR551" s="73"/>
      <c r="AS551" s="73"/>
      <c r="AT551" s="73"/>
      <c r="AU551" s="73"/>
      <c r="AV551" s="73"/>
      <c r="AW551" s="73"/>
      <c r="AX551" s="73"/>
      <c r="AY551" s="73"/>
      <c r="AZ551" s="73"/>
      <c r="BA551" s="73"/>
      <c r="BB551" s="73"/>
      <c r="BC551" s="73"/>
      <c r="BD551" s="73"/>
      <c r="BE551" s="73"/>
      <c r="BF551" s="73"/>
      <c r="BG551" s="73"/>
      <c r="BH551" s="73"/>
      <c r="BI551" s="73"/>
      <c r="BJ551" s="73"/>
      <c r="BK551" s="73"/>
      <c r="BL551" s="73"/>
      <c r="BM551" s="73"/>
      <c r="BN551" s="73"/>
    </row>
    <row r="552" spans="1:66" ht="13.2" x14ac:dyDescent="0.3">
      <c r="A552" s="73"/>
      <c r="B552" s="73"/>
      <c r="C552" s="73"/>
      <c r="D552" s="73"/>
      <c r="E552" s="73"/>
      <c r="F552" s="73"/>
      <c r="G552" s="73"/>
      <c r="H552" s="73"/>
      <c r="I552" s="73"/>
      <c r="J552" s="73"/>
      <c r="L552" s="73"/>
      <c r="M552" s="73"/>
      <c r="N552" s="73"/>
      <c r="O552" s="73"/>
      <c r="P552" s="73"/>
      <c r="Q552" s="73"/>
      <c r="R552" s="73"/>
      <c r="X552" s="73"/>
      <c r="Y552" s="73"/>
      <c r="Z552" s="73"/>
      <c r="AA552" s="73"/>
      <c r="AB552" s="73"/>
      <c r="AC552" s="73"/>
      <c r="AD552" s="73"/>
      <c r="AE552" s="73"/>
      <c r="AF552" s="73"/>
      <c r="AG552" s="73"/>
      <c r="AH552" s="73"/>
      <c r="AI552" s="73"/>
      <c r="AJ552" s="73"/>
      <c r="AK552" s="73"/>
      <c r="AL552" s="73"/>
      <c r="AM552" s="73"/>
      <c r="AN552" s="73"/>
      <c r="AO552" s="73"/>
      <c r="AP552" s="73"/>
      <c r="AQ552" s="73"/>
      <c r="AR552" s="73"/>
      <c r="AS552" s="73"/>
      <c r="AT552" s="73"/>
      <c r="AU552" s="73"/>
      <c r="AV552" s="73"/>
      <c r="AW552" s="73"/>
      <c r="AX552" s="73"/>
      <c r="AY552" s="73"/>
      <c r="AZ552" s="73"/>
      <c r="BA552" s="73"/>
      <c r="BB552" s="73"/>
      <c r="BC552" s="73"/>
      <c r="BD552" s="73"/>
      <c r="BE552" s="73"/>
      <c r="BF552" s="73"/>
      <c r="BG552" s="73"/>
      <c r="BH552" s="73"/>
      <c r="BI552" s="73"/>
      <c r="BJ552" s="73"/>
      <c r="BK552" s="73"/>
      <c r="BL552" s="73"/>
      <c r="BM552" s="73"/>
      <c r="BN552" s="73"/>
    </row>
    <row r="553" spans="1:66" ht="13.2" x14ac:dyDescent="0.3">
      <c r="A553" s="73"/>
      <c r="B553" s="73"/>
      <c r="C553" s="73"/>
      <c r="D553" s="73"/>
      <c r="E553" s="73"/>
      <c r="F553" s="73"/>
      <c r="G553" s="73"/>
      <c r="H553" s="73"/>
      <c r="I553" s="73"/>
      <c r="J553" s="73"/>
      <c r="L553" s="73"/>
      <c r="M553" s="73"/>
      <c r="N553" s="73"/>
      <c r="O553" s="73"/>
      <c r="P553" s="73"/>
      <c r="Q553" s="73"/>
      <c r="R553" s="73"/>
      <c r="X553" s="73"/>
      <c r="Y553" s="73"/>
      <c r="Z553" s="73"/>
      <c r="AA553" s="73"/>
      <c r="AB553" s="73"/>
      <c r="AC553" s="73"/>
      <c r="AD553" s="73"/>
      <c r="AE553" s="73"/>
      <c r="AF553" s="73"/>
      <c r="AG553" s="73"/>
      <c r="AH553" s="73"/>
      <c r="AI553" s="73"/>
      <c r="AJ553" s="73"/>
      <c r="AK553" s="73"/>
      <c r="AL553" s="73"/>
      <c r="AM553" s="73"/>
      <c r="AN553" s="73"/>
      <c r="AO553" s="73"/>
      <c r="AP553" s="73"/>
      <c r="AQ553" s="73"/>
      <c r="AR553" s="73"/>
      <c r="AS553" s="73"/>
      <c r="AT553" s="73"/>
      <c r="AU553" s="73"/>
      <c r="AV553" s="73"/>
      <c r="AW553" s="73"/>
      <c r="AX553" s="73"/>
      <c r="AY553" s="73"/>
      <c r="AZ553" s="73"/>
      <c r="BA553" s="73"/>
      <c r="BB553" s="73"/>
      <c r="BC553" s="73"/>
      <c r="BD553" s="73"/>
      <c r="BE553" s="73"/>
      <c r="BF553" s="73"/>
      <c r="BG553" s="73"/>
      <c r="BH553" s="73"/>
      <c r="BI553" s="73"/>
      <c r="BJ553" s="73"/>
      <c r="BK553" s="73"/>
      <c r="BL553" s="73"/>
      <c r="BM553" s="73"/>
      <c r="BN553" s="73"/>
    </row>
    <row r="554" spans="1:66" ht="13.2" x14ac:dyDescent="0.3">
      <c r="A554" s="73"/>
      <c r="B554" s="73"/>
      <c r="C554" s="73"/>
      <c r="D554" s="73"/>
      <c r="E554" s="73"/>
      <c r="F554" s="73"/>
      <c r="G554" s="73"/>
      <c r="H554" s="73"/>
      <c r="I554" s="73"/>
      <c r="J554" s="73"/>
      <c r="L554" s="73"/>
      <c r="M554" s="73"/>
      <c r="N554" s="73"/>
      <c r="O554" s="73"/>
      <c r="P554" s="73"/>
      <c r="Q554" s="73"/>
      <c r="R554" s="73"/>
      <c r="X554" s="73"/>
      <c r="Y554" s="73"/>
      <c r="Z554" s="73"/>
      <c r="AA554" s="73"/>
      <c r="AB554" s="73"/>
      <c r="AC554" s="73"/>
      <c r="AD554" s="73"/>
      <c r="AE554" s="73"/>
      <c r="AF554" s="73"/>
      <c r="AG554" s="73"/>
      <c r="AH554" s="73"/>
      <c r="AI554" s="73"/>
      <c r="AJ554" s="73"/>
      <c r="AK554" s="73"/>
      <c r="AL554" s="73"/>
      <c r="AM554" s="73"/>
      <c r="AN554" s="73"/>
      <c r="AO554" s="73"/>
      <c r="AP554" s="73"/>
      <c r="AQ554" s="73"/>
      <c r="AR554" s="73"/>
      <c r="AS554" s="73"/>
      <c r="AT554" s="73"/>
      <c r="AU554" s="73"/>
      <c r="AV554" s="73"/>
      <c r="AW554" s="73"/>
      <c r="AX554" s="73"/>
      <c r="AY554" s="73"/>
      <c r="AZ554" s="73"/>
      <c r="BA554" s="73"/>
      <c r="BB554" s="73"/>
      <c r="BC554" s="73"/>
      <c r="BD554" s="73"/>
      <c r="BE554" s="73"/>
      <c r="BF554" s="73"/>
      <c r="BG554" s="73"/>
      <c r="BH554" s="73"/>
      <c r="BI554" s="73"/>
      <c r="BJ554" s="73"/>
      <c r="BK554" s="73"/>
      <c r="BL554" s="73"/>
      <c r="BM554" s="73"/>
      <c r="BN554" s="73"/>
    </row>
    <row r="555" spans="1:66" ht="13.2" x14ac:dyDescent="0.3">
      <c r="A555" s="73"/>
      <c r="B555" s="73"/>
      <c r="C555" s="73"/>
      <c r="D555" s="73"/>
      <c r="E555" s="73"/>
      <c r="F555" s="73"/>
      <c r="G555" s="73"/>
      <c r="H555" s="73"/>
      <c r="I555" s="73"/>
      <c r="J555" s="73"/>
      <c r="L555" s="73"/>
      <c r="M555" s="73"/>
      <c r="N555" s="73"/>
      <c r="O555" s="73"/>
      <c r="P555" s="73"/>
      <c r="Q555" s="73"/>
      <c r="R555" s="73"/>
      <c r="X555" s="73"/>
      <c r="Y555" s="73"/>
      <c r="Z555" s="73"/>
      <c r="AA555" s="73"/>
      <c r="AB555" s="73"/>
      <c r="AC555" s="73"/>
      <c r="AD555" s="73"/>
      <c r="AE555" s="73"/>
      <c r="AF555" s="73"/>
      <c r="AG555" s="73"/>
      <c r="AH555" s="73"/>
      <c r="AI555" s="73"/>
      <c r="AJ555" s="73"/>
      <c r="AK555" s="73"/>
      <c r="AL555" s="73"/>
      <c r="AM555" s="73"/>
      <c r="AN555" s="73"/>
      <c r="AO555" s="73"/>
      <c r="AP555" s="73"/>
      <c r="AQ555" s="73"/>
      <c r="AR555" s="73"/>
      <c r="AS555" s="73"/>
      <c r="AT555" s="73"/>
      <c r="AU555" s="73"/>
      <c r="AV555" s="73"/>
      <c r="AW555" s="73"/>
      <c r="AX555" s="73"/>
      <c r="AY555" s="73"/>
      <c r="AZ555" s="73"/>
      <c r="BA555" s="73"/>
      <c r="BB555" s="73"/>
      <c r="BC555" s="73"/>
      <c r="BD555" s="73"/>
      <c r="BE555" s="73"/>
      <c r="BF555" s="73"/>
      <c r="BG555" s="73"/>
      <c r="BH555" s="73"/>
      <c r="BI555" s="73"/>
      <c r="BJ555" s="73"/>
      <c r="BK555" s="73"/>
      <c r="BL555" s="73"/>
      <c r="BM555" s="73"/>
      <c r="BN555" s="73"/>
    </row>
    <row r="556" spans="1:66" ht="13.2" x14ac:dyDescent="0.3">
      <c r="A556" s="73"/>
      <c r="B556" s="73"/>
      <c r="C556" s="73"/>
      <c r="D556" s="73"/>
      <c r="E556" s="73"/>
      <c r="F556" s="73"/>
      <c r="G556" s="73"/>
      <c r="H556" s="73"/>
      <c r="I556" s="73"/>
      <c r="J556" s="73"/>
      <c r="L556" s="73"/>
      <c r="M556" s="73"/>
      <c r="N556" s="73"/>
      <c r="O556" s="73"/>
      <c r="P556" s="73"/>
      <c r="Q556" s="73"/>
      <c r="R556" s="73"/>
      <c r="X556" s="73"/>
      <c r="Y556" s="73"/>
      <c r="Z556" s="73"/>
      <c r="AA556" s="73"/>
      <c r="AB556" s="73"/>
      <c r="AC556" s="73"/>
      <c r="AD556" s="73"/>
      <c r="AE556" s="73"/>
      <c r="AF556" s="73"/>
      <c r="AG556" s="73"/>
      <c r="AH556" s="73"/>
      <c r="AI556" s="73"/>
      <c r="AJ556" s="73"/>
      <c r="AK556" s="73"/>
      <c r="AL556" s="73"/>
      <c r="AM556" s="73"/>
      <c r="AN556" s="73"/>
      <c r="AO556" s="73"/>
      <c r="AP556" s="73"/>
      <c r="AQ556" s="73"/>
      <c r="AR556" s="73"/>
      <c r="AS556" s="73"/>
      <c r="AT556" s="73"/>
      <c r="AU556" s="73"/>
      <c r="AV556" s="73"/>
      <c r="AW556" s="73"/>
      <c r="AX556" s="73"/>
      <c r="AY556" s="73"/>
      <c r="AZ556" s="73"/>
      <c r="BA556" s="73"/>
      <c r="BB556" s="73"/>
      <c r="BC556" s="73"/>
      <c r="BD556" s="73"/>
      <c r="BE556" s="73"/>
      <c r="BF556" s="73"/>
      <c r="BG556" s="73"/>
      <c r="BH556" s="73"/>
      <c r="BI556" s="73"/>
      <c r="BJ556" s="73"/>
      <c r="BK556" s="73"/>
      <c r="BL556" s="73"/>
      <c r="BM556" s="73"/>
      <c r="BN556" s="73"/>
    </row>
    <row r="557" spans="1:66" ht="13.2" x14ac:dyDescent="0.3">
      <c r="A557" s="73"/>
      <c r="B557" s="73"/>
      <c r="C557" s="73"/>
      <c r="D557" s="73"/>
      <c r="E557" s="73"/>
      <c r="F557" s="73"/>
      <c r="G557" s="73"/>
      <c r="H557" s="73"/>
      <c r="I557" s="73"/>
      <c r="J557" s="73"/>
      <c r="L557" s="73"/>
      <c r="M557" s="73"/>
      <c r="N557" s="73"/>
      <c r="O557" s="73"/>
      <c r="P557" s="73"/>
      <c r="Q557" s="73"/>
      <c r="R557" s="73"/>
      <c r="X557" s="73"/>
      <c r="Y557" s="73"/>
      <c r="Z557" s="73"/>
      <c r="AA557" s="73"/>
      <c r="AB557" s="73"/>
      <c r="AC557" s="73"/>
      <c r="AD557" s="73"/>
      <c r="AE557" s="73"/>
      <c r="AF557" s="73"/>
      <c r="AG557" s="73"/>
      <c r="AH557" s="73"/>
      <c r="AI557" s="73"/>
      <c r="AJ557" s="73"/>
      <c r="AK557" s="73"/>
      <c r="AL557" s="73"/>
      <c r="AM557" s="73"/>
      <c r="AN557" s="73"/>
      <c r="AO557" s="73"/>
      <c r="AP557" s="73"/>
      <c r="AQ557" s="73"/>
      <c r="AR557" s="73"/>
      <c r="AS557" s="73"/>
      <c r="AT557" s="73"/>
      <c r="AU557" s="73"/>
      <c r="AV557" s="73"/>
      <c r="AW557" s="73"/>
      <c r="AX557" s="73"/>
      <c r="AY557" s="73"/>
      <c r="AZ557" s="73"/>
      <c r="BA557" s="73"/>
      <c r="BB557" s="73"/>
      <c r="BC557" s="73"/>
      <c r="BD557" s="73"/>
      <c r="BE557" s="73"/>
      <c r="BF557" s="73"/>
      <c r="BG557" s="73"/>
      <c r="BH557" s="73"/>
      <c r="BI557" s="73"/>
      <c r="BJ557" s="73"/>
      <c r="BK557" s="73"/>
      <c r="BL557" s="73"/>
      <c r="BM557" s="73"/>
      <c r="BN557" s="73"/>
    </row>
    <row r="558" spans="1:66" ht="13.2" x14ac:dyDescent="0.3">
      <c r="A558" s="73"/>
      <c r="B558" s="73"/>
      <c r="C558" s="73"/>
      <c r="D558" s="73"/>
      <c r="E558" s="73"/>
      <c r="F558" s="73"/>
      <c r="G558" s="73"/>
      <c r="H558" s="73"/>
      <c r="I558" s="73"/>
      <c r="J558" s="73"/>
      <c r="L558" s="73"/>
      <c r="M558" s="73"/>
      <c r="N558" s="73"/>
      <c r="O558" s="73"/>
      <c r="P558" s="73"/>
      <c r="Q558" s="73"/>
      <c r="R558" s="73"/>
      <c r="X558" s="73"/>
      <c r="Y558" s="73"/>
      <c r="Z558" s="73"/>
      <c r="AA558" s="73"/>
      <c r="AB558" s="73"/>
      <c r="AC558" s="73"/>
      <c r="AD558" s="73"/>
      <c r="AE558" s="73"/>
      <c r="AF558" s="73"/>
      <c r="AG558" s="73"/>
      <c r="AH558" s="73"/>
      <c r="AI558" s="73"/>
      <c r="AJ558" s="73"/>
      <c r="AK558" s="73"/>
      <c r="AL558" s="73"/>
      <c r="AM558" s="73"/>
      <c r="AN558" s="73"/>
      <c r="AO558" s="73"/>
      <c r="AP558" s="73"/>
      <c r="AQ558" s="73"/>
      <c r="AR558" s="73"/>
      <c r="AS558" s="73"/>
      <c r="AT558" s="73"/>
      <c r="AU558" s="73"/>
      <c r="AV558" s="73"/>
      <c r="AW558" s="73"/>
      <c r="AX558" s="73"/>
      <c r="AY558" s="73"/>
      <c r="AZ558" s="73"/>
      <c r="BA558" s="73"/>
      <c r="BB558" s="73"/>
      <c r="BC558" s="73"/>
      <c r="BD558" s="73"/>
      <c r="BE558" s="73"/>
      <c r="BF558" s="73"/>
      <c r="BG558" s="73"/>
      <c r="BH558" s="73"/>
      <c r="BI558" s="73"/>
      <c r="BJ558" s="73"/>
      <c r="BK558" s="73"/>
      <c r="BL558" s="73"/>
      <c r="BM558" s="73"/>
      <c r="BN558" s="73"/>
    </row>
    <row r="559" spans="1:66" ht="13.2" x14ac:dyDescent="0.3">
      <c r="A559" s="73"/>
      <c r="B559" s="73"/>
      <c r="C559" s="73"/>
      <c r="D559" s="73"/>
      <c r="E559" s="73"/>
      <c r="F559" s="73"/>
      <c r="G559" s="73"/>
      <c r="H559" s="73"/>
      <c r="I559" s="73"/>
      <c r="J559" s="73"/>
      <c r="L559" s="73"/>
      <c r="M559" s="73"/>
      <c r="N559" s="73"/>
      <c r="O559" s="73"/>
      <c r="P559" s="73"/>
      <c r="Q559" s="73"/>
      <c r="R559" s="73"/>
      <c r="X559" s="73"/>
      <c r="Y559" s="73"/>
      <c r="Z559" s="73"/>
      <c r="AA559" s="73"/>
      <c r="AB559" s="73"/>
      <c r="AC559" s="73"/>
      <c r="AD559" s="73"/>
      <c r="AE559" s="73"/>
      <c r="AF559" s="73"/>
      <c r="AG559" s="73"/>
      <c r="AH559" s="73"/>
      <c r="AI559" s="73"/>
      <c r="AJ559" s="73"/>
      <c r="AK559" s="73"/>
      <c r="AL559" s="73"/>
      <c r="AM559" s="73"/>
      <c r="AN559" s="73"/>
      <c r="AO559" s="73"/>
      <c r="AP559" s="73"/>
      <c r="AQ559" s="73"/>
      <c r="AR559" s="73"/>
      <c r="AS559" s="73"/>
      <c r="AT559" s="73"/>
      <c r="AU559" s="73"/>
      <c r="AV559" s="73"/>
      <c r="AW559" s="73"/>
      <c r="AX559" s="73"/>
      <c r="AY559" s="73"/>
      <c r="AZ559" s="73"/>
      <c r="BA559" s="73"/>
      <c r="BB559" s="73"/>
      <c r="BC559" s="73"/>
      <c r="BD559" s="73"/>
      <c r="BE559" s="73"/>
      <c r="BF559" s="73"/>
      <c r="BG559" s="73"/>
      <c r="BH559" s="73"/>
      <c r="BI559" s="73"/>
      <c r="BJ559" s="73"/>
      <c r="BK559" s="73"/>
      <c r="BL559" s="73"/>
      <c r="BM559" s="73"/>
      <c r="BN559" s="73"/>
    </row>
    <row r="560" spans="1:66" ht="13.2" x14ac:dyDescent="0.3">
      <c r="A560" s="73"/>
      <c r="B560" s="73"/>
      <c r="C560" s="73"/>
      <c r="D560" s="73"/>
      <c r="E560" s="73"/>
      <c r="F560" s="73"/>
      <c r="G560" s="73"/>
      <c r="H560" s="73"/>
      <c r="I560" s="73"/>
      <c r="J560" s="73"/>
      <c r="L560" s="73"/>
      <c r="M560" s="73"/>
      <c r="N560" s="73"/>
      <c r="O560" s="73"/>
      <c r="P560" s="73"/>
      <c r="Q560" s="73"/>
      <c r="R560" s="73"/>
      <c r="X560" s="73"/>
      <c r="Y560" s="73"/>
      <c r="Z560" s="73"/>
      <c r="AA560" s="73"/>
      <c r="AB560" s="73"/>
      <c r="AC560" s="73"/>
      <c r="AD560" s="73"/>
      <c r="AE560" s="73"/>
      <c r="AF560" s="73"/>
      <c r="AG560" s="73"/>
      <c r="AH560" s="73"/>
      <c r="AI560" s="73"/>
      <c r="AJ560" s="73"/>
      <c r="AK560" s="73"/>
      <c r="AL560" s="73"/>
      <c r="AM560" s="73"/>
      <c r="AN560" s="73"/>
      <c r="AO560" s="73"/>
      <c r="AP560" s="73"/>
      <c r="AQ560" s="73"/>
      <c r="AR560" s="73"/>
      <c r="AS560" s="73"/>
      <c r="AT560" s="73"/>
      <c r="AU560" s="73"/>
      <c r="AV560" s="73"/>
      <c r="AW560" s="73"/>
      <c r="AX560" s="73"/>
      <c r="AY560" s="73"/>
      <c r="AZ560" s="73"/>
      <c r="BA560" s="73"/>
      <c r="BB560" s="73"/>
      <c r="BC560" s="73"/>
      <c r="BD560" s="73"/>
      <c r="BE560" s="73"/>
      <c r="BF560" s="73"/>
      <c r="BG560" s="73"/>
      <c r="BH560" s="73"/>
      <c r="BI560" s="73"/>
      <c r="BJ560" s="73"/>
      <c r="BK560" s="73"/>
      <c r="BL560" s="73"/>
      <c r="BM560" s="73"/>
      <c r="BN560" s="73"/>
    </row>
    <row r="561" spans="1:66" ht="13.2" x14ac:dyDescent="0.3">
      <c r="A561" s="73"/>
      <c r="B561" s="73"/>
      <c r="C561" s="73"/>
      <c r="D561" s="73"/>
      <c r="E561" s="73"/>
      <c r="F561" s="73"/>
      <c r="G561" s="73"/>
      <c r="H561" s="73"/>
      <c r="I561" s="73"/>
      <c r="J561" s="73"/>
      <c r="L561" s="73"/>
      <c r="M561" s="73"/>
      <c r="N561" s="73"/>
      <c r="O561" s="73"/>
      <c r="P561" s="73"/>
      <c r="Q561" s="73"/>
      <c r="R561" s="73"/>
      <c r="X561" s="73"/>
      <c r="Y561" s="73"/>
      <c r="Z561" s="73"/>
      <c r="AA561" s="73"/>
      <c r="AB561" s="73"/>
      <c r="AC561" s="73"/>
      <c r="AD561" s="73"/>
      <c r="AE561" s="73"/>
      <c r="AF561" s="73"/>
      <c r="AG561" s="73"/>
      <c r="AH561" s="73"/>
      <c r="AI561" s="73"/>
      <c r="AJ561" s="73"/>
      <c r="AK561" s="73"/>
      <c r="AL561" s="73"/>
      <c r="AM561" s="73"/>
      <c r="AN561" s="73"/>
      <c r="AO561" s="73"/>
      <c r="AP561" s="73"/>
      <c r="AQ561" s="73"/>
      <c r="AR561" s="73"/>
      <c r="AS561" s="73"/>
      <c r="AT561" s="73"/>
      <c r="AU561" s="73"/>
      <c r="AV561" s="73"/>
      <c r="AW561" s="73"/>
      <c r="AX561" s="73"/>
      <c r="AY561" s="73"/>
      <c r="AZ561" s="73"/>
      <c r="BA561" s="73"/>
      <c r="BB561" s="73"/>
      <c r="BC561" s="73"/>
      <c r="BD561" s="73"/>
      <c r="BE561" s="73"/>
      <c r="BF561" s="73"/>
      <c r="BG561" s="73"/>
      <c r="BH561" s="73"/>
      <c r="BI561" s="73"/>
      <c r="BJ561" s="73"/>
      <c r="BK561" s="73"/>
      <c r="BL561" s="73"/>
      <c r="BM561" s="73"/>
      <c r="BN561" s="73"/>
    </row>
    <row r="562" spans="1:66" ht="13.2" x14ac:dyDescent="0.3">
      <c r="A562" s="73"/>
      <c r="B562" s="73"/>
      <c r="C562" s="73"/>
      <c r="D562" s="73"/>
      <c r="E562" s="73"/>
      <c r="F562" s="73"/>
      <c r="G562" s="73"/>
      <c r="H562" s="73"/>
      <c r="I562" s="73"/>
      <c r="J562" s="73"/>
      <c r="L562" s="73"/>
      <c r="M562" s="73"/>
      <c r="N562" s="73"/>
      <c r="O562" s="73"/>
      <c r="P562" s="73"/>
      <c r="Q562" s="73"/>
      <c r="R562" s="73"/>
      <c r="X562" s="73"/>
      <c r="Y562" s="73"/>
      <c r="Z562" s="73"/>
      <c r="AA562" s="73"/>
      <c r="AB562" s="73"/>
      <c r="AC562" s="73"/>
      <c r="AD562" s="73"/>
      <c r="AE562" s="73"/>
      <c r="AF562" s="73"/>
      <c r="AG562" s="73"/>
      <c r="AH562" s="73"/>
      <c r="AI562" s="73"/>
      <c r="AJ562" s="73"/>
      <c r="AK562" s="73"/>
      <c r="AL562" s="73"/>
      <c r="AM562" s="73"/>
      <c r="AN562" s="73"/>
      <c r="AO562" s="73"/>
      <c r="AP562" s="73"/>
      <c r="AQ562" s="73"/>
      <c r="AR562" s="73"/>
      <c r="AS562" s="73"/>
      <c r="AT562" s="73"/>
      <c r="AU562" s="73"/>
      <c r="AV562" s="73"/>
      <c r="AW562" s="73"/>
      <c r="AX562" s="73"/>
      <c r="AY562" s="73"/>
      <c r="AZ562" s="73"/>
      <c r="BA562" s="73"/>
      <c r="BB562" s="73"/>
      <c r="BC562" s="73"/>
      <c r="BD562" s="73"/>
      <c r="BE562" s="73"/>
      <c r="BF562" s="73"/>
      <c r="BG562" s="73"/>
      <c r="BH562" s="73"/>
      <c r="BI562" s="73"/>
      <c r="BJ562" s="73"/>
      <c r="BK562" s="73"/>
      <c r="BL562" s="73"/>
      <c r="BM562" s="73"/>
      <c r="BN562" s="73"/>
    </row>
    <row r="563" spans="1:66" ht="13.2" x14ac:dyDescent="0.3">
      <c r="A563" s="73"/>
      <c r="B563" s="73"/>
      <c r="C563" s="73"/>
      <c r="D563" s="73"/>
      <c r="E563" s="73"/>
      <c r="F563" s="73"/>
      <c r="G563" s="73"/>
      <c r="H563" s="73"/>
      <c r="I563" s="73"/>
      <c r="J563" s="73"/>
      <c r="L563" s="73"/>
      <c r="M563" s="73"/>
      <c r="N563" s="73"/>
      <c r="O563" s="73"/>
      <c r="P563" s="73"/>
      <c r="Q563" s="73"/>
      <c r="R563" s="73"/>
      <c r="X563" s="73"/>
      <c r="Y563" s="73"/>
      <c r="Z563" s="73"/>
      <c r="AA563" s="73"/>
      <c r="AB563" s="73"/>
      <c r="AC563" s="73"/>
      <c r="AD563" s="73"/>
      <c r="AE563" s="73"/>
      <c r="AF563" s="73"/>
      <c r="AG563" s="73"/>
      <c r="AH563" s="73"/>
      <c r="AI563" s="73"/>
      <c r="AJ563" s="73"/>
      <c r="AK563" s="73"/>
      <c r="AL563" s="73"/>
      <c r="AM563" s="73"/>
      <c r="AN563" s="73"/>
      <c r="AO563" s="73"/>
      <c r="AP563" s="73"/>
      <c r="AQ563" s="73"/>
      <c r="AR563" s="73"/>
      <c r="AS563" s="73"/>
      <c r="AT563" s="73"/>
      <c r="AU563" s="73"/>
      <c r="AV563" s="73"/>
      <c r="AW563" s="73"/>
      <c r="AX563" s="73"/>
      <c r="AY563" s="73"/>
      <c r="AZ563" s="73"/>
      <c r="BA563" s="73"/>
      <c r="BB563" s="73"/>
      <c r="BC563" s="73"/>
      <c r="BD563" s="73"/>
      <c r="BE563" s="73"/>
      <c r="BF563" s="73"/>
      <c r="BG563" s="73"/>
      <c r="BH563" s="73"/>
      <c r="BI563" s="73"/>
      <c r="BJ563" s="73"/>
      <c r="BK563" s="73"/>
      <c r="BL563" s="73"/>
      <c r="BM563" s="73"/>
      <c r="BN563" s="73"/>
    </row>
    <row r="564" spans="1:66" ht="13.2" x14ac:dyDescent="0.3">
      <c r="A564" s="73"/>
      <c r="B564" s="73"/>
      <c r="C564" s="73"/>
      <c r="D564" s="73"/>
      <c r="E564" s="73"/>
      <c r="F564" s="73"/>
      <c r="G564" s="73"/>
      <c r="H564" s="73"/>
      <c r="I564" s="73"/>
      <c r="J564" s="73"/>
      <c r="L564" s="73"/>
      <c r="M564" s="73"/>
      <c r="N564" s="73"/>
      <c r="O564" s="73"/>
      <c r="P564" s="73"/>
      <c r="Q564" s="73"/>
      <c r="R564" s="73"/>
      <c r="X564" s="73"/>
      <c r="Y564" s="73"/>
      <c r="Z564" s="73"/>
      <c r="AA564" s="73"/>
      <c r="AB564" s="73"/>
      <c r="AC564" s="73"/>
      <c r="AD564" s="73"/>
      <c r="AE564" s="73"/>
      <c r="AF564" s="73"/>
      <c r="AG564" s="73"/>
      <c r="AH564" s="73"/>
      <c r="AI564" s="73"/>
      <c r="AJ564" s="73"/>
      <c r="AK564" s="73"/>
      <c r="AL564" s="73"/>
      <c r="AM564" s="73"/>
      <c r="AN564" s="73"/>
      <c r="AO564" s="73"/>
      <c r="AP564" s="73"/>
      <c r="AQ564" s="73"/>
      <c r="AR564" s="73"/>
      <c r="AS564" s="73"/>
      <c r="AT564" s="73"/>
      <c r="AU564" s="73"/>
      <c r="AV564" s="73"/>
      <c r="AW564" s="73"/>
      <c r="AX564" s="73"/>
      <c r="AY564" s="73"/>
      <c r="AZ564" s="73"/>
      <c r="BA564" s="73"/>
      <c r="BB564" s="73"/>
      <c r="BC564" s="73"/>
      <c r="BD564" s="73"/>
      <c r="BE564" s="73"/>
      <c r="BF564" s="73"/>
      <c r="BG564" s="73"/>
      <c r="BH564" s="73"/>
      <c r="BI564" s="73"/>
      <c r="BJ564" s="73"/>
      <c r="BK564" s="73"/>
      <c r="BL564" s="73"/>
      <c r="BM564" s="73"/>
      <c r="BN564" s="73"/>
    </row>
    <row r="565" spans="1:66" ht="13.2" x14ac:dyDescent="0.3">
      <c r="A565" s="73"/>
      <c r="B565" s="73"/>
      <c r="C565" s="73"/>
      <c r="D565" s="73"/>
      <c r="E565" s="73"/>
      <c r="F565" s="73"/>
      <c r="G565" s="73"/>
      <c r="H565" s="73"/>
      <c r="I565" s="73"/>
      <c r="J565" s="73"/>
      <c r="L565" s="73"/>
      <c r="M565" s="73"/>
      <c r="N565" s="73"/>
      <c r="O565" s="73"/>
      <c r="P565" s="73"/>
      <c r="Q565" s="73"/>
      <c r="R565" s="73"/>
      <c r="X565" s="73"/>
      <c r="Y565" s="73"/>
      <c r="Z565" s="73"/>
      <c r="AA565" s="73"/>
      <c r="AB565" s="73"/>
      <c r="AC565" s="73"/>
      <c r="AD565" s="73"/>
      <c r="AE565" s="73"/>
      <c r="AF565" s="73"/>
      <c r="AG565" s="73"/>
      <c r="AH565" s="73"/>
      <c r="AI565" s="73"/>
      <c r="AJ565" s="73"/>
      <c r="AK565" s="73"/>
      <c r="AL565" s="73"/>
      <c r="AM565" s="73"/>
      <c r="AN565" s="73"/>
      <c r="AO565" s="73"/>
      <c r="AP565" s="73"/>
      <c r="AQ565" s="73"/>
      <c r="AR565" s="73"/>
      <c r="AS565" s="73"/>
      <c r="AT565" s="73"/>
      <c r="AU565" s="73"/>
      <c r="AV565" s="73"/>
      <c r="AW565" s="73"/>
      <c r="AX565" s="73"/>
      <c r="AY565" s="73"/>
      <c r="AZ565" s="73"/>
      <c r="BA565" s="73"/>
      <c r="BB565" s="73"/>
      <c r="BC565" s="73"/>
      <c r="BD565" s="73"/>
      <c r="BE565" s="73"/>
      <c r="BF565" s="73"/>
      <c r="BG565" s="73"/>
      <c r="BH565" s="73"/>
      <c r="BI565" s="73"/>
      <c r="BJ565" s="73"/>
      <c r="BK565" s="73"/>
      <c r="BL565" s="73"/>
      <c r="BM565" s="73"/>
      <c r="BN565" s="73"/>
    </row>
    <row r="566" spans="1:66" ht="13.2" x14ac:dyDescent="0.3">
      <c r="A566" s="73"/>
      <c r="B566" s="73"/>
      <c r="C566" s="73"/>
      <c r="D566" s="73"/>
      <c r="E566" s="73"/>
      <c r="F566" s="73"/>
      <c r="G566" s="73"/>
      <c r="H566" s="73"/>
      <c r="I566" s="73"/>
      <c r="J566" s="73"/>
      <c r="L566" s="73"/>
      <c r="M566" s="73"/>
      <c r="N566" s="73"/>
      <c r="O566" s="73"/>
      <c r="P566" s="73"/>
      <c r="Q566" s="73"/>
      <c r="R566" s="73"/>
      <c r="X566" s="73"/>
      <c r="Y566" s="73"/>
      <c r="Z566" s="73"/>
      <c r="AA566" s="73"/>
      <c r="AB566" s="73"/>
      <c r="AC566" s="73"/>
      <c r="AD566" s="73"/>
      <c r="AE566" s="73"/>
      <c r="AF566" s="73"/>
      <c r="AG566" s="73"/>
      <c r="AH566" s="73"/>
      <c r="AI566" s="73"/>
      <c r="AJ566" s="73"/>
      <c r="AK566" s="73"/>
      <c r="AL566" s="73"/>
      <c r="AM566" s="73"/>
      <c r="AN566" s="73"/>
      <c r="AO566" s="73"/>
      <c r="AP566" s="73"/>
      <c r="AQ566" s="73"/>
      <c r="AR566" s="73"/>
      <c r="AS566" s="73"/>
      <c r="AT566" s="73"/>
      <c r="AU566" s="73"/>
      <c r="AV566" s="73"/>
      <c r="AW566" s="73"/>
      <c r="AX566" s="73"/>
      <c r="AY566" s="73"/>
      <c r="AZ566" s="73"/>
      <c r="BA566" s="73"/>
      <c r="BB566" s="73"/>
      <c r="BC566" s="73"/>
      <c r="BD566" s="73"/>
      <c r="BE566" s="73"/>
      <c r="BF566" s="73"/>
      <c r="BG566" s="73"/>
      <c r="BH566" s="73"/>
      <c r="BI566" s="73"/>
      <c r="BJ566" s="73"/>
      <c r="BK566" s="73"/>
      <c r="BL566" s="73"/>
      <c r="BM566" s="73"/>
      <c r="BN566" s="73"/>
    </row>
    <row r="567" spans="1:66" ht="13.2" x14ac:dyDescent="0.3">
      <c r="A567" s="73"/>
      <c r="B567" s="73"/>
      <c r="C567" s="73"/>
      <c r="D567" s="73"/>
      <c r="E567" s="73"/>
      <c r="F567" s="73"/>
      <c r="G567" s="73"/>
      <c r="H567" s="73"/>
      <c r="I567" s="73"/>
      <c r="J567" s="73"/>
      <c r="L567" s="73"/>
      <c r="M567" s="73"/>
      <c r="N567" s="73"/>
      <c r="O567" s="73"/>
      <c r="P567" s="73"/>
      <c r="Q567" s="73"/>
      <c r="R567" s="73"/>
      <c r="X567" s="73"/>
      <c r="Y567" s="73"/>
      <c r="Z567" s="73"/>
      <c r="AA567" s="73"/>
      <c r="AB567" s="73"/>
      <c r="AC567" s="73"/>
      <c r="AD567" s="73"/>
      <c r="AE567" s="73"/>
      <c r="AF567" s="73"/>
      <c r="AG567" s="73"/>
      <c r="AH567" s="73"/>
      <c r="AI567" s="73"/>
      <c r="AJ567" s="73"/>
      <c r="AK567" s="73"/>
      <c r="AL567" s="73"/>
      <c r="AM567" s="73"/>
      <c r="AN567" s="73"/>
      <c r="AO567" s="73"/>
      <c r="AP567" s="73"/>
      <c r="AQ567" s="73"/>
      <c r="AR567" s="73"/>
      <c r="AS567" s="73"/>
      <c r="AT567" s="73"/>
      <c r="AU567" s="73"/>
      <c r="AV567" s="73"/>
      <c r="AW567" s="73"/>
      <c r="AX567" s="73"/>
      <c r="AY567" s="73"/>
      <c r="AZ567" s="73"/>
      <c r="BA567" s="73"/>
      <c r="BB567" s="73"/>
      <c r="BC567" s="73"/>
      <c r="BD567" s="73"/>
      <c r="BE567" s="73"/>
      <c r="BF567" s="73"/>
      <c r="BG567" s="73"/>
      <c r="BH567" s="73"/>
      <c r="BI567" s="73"/>
      <c r="BJ567" s="73"/>
      <c r="BK567" s="73"/>
      <c r="BL567" s="73"/>
      <c r="BM567" s="73"/>
      <c r="BN567" s="73"/>
    </row>
    <row r="568" spans="1:66" ht="13.2" x14ac:dyDescent="0.3">
      <c r="A568" s="73"/>
      <c r="B568" s="73"/>
      <c r="C568" s="73"/>
      <c r="D568" s="73"/>
      <c r="E568" s="73"/>
      <c r="F568" s="73"/>
      <c r="G568" s="73"/>
      <c r="H568" s="73"/>
      <c r="I568" s="73"/>
      <c r="J568" s="73"/>
      <c r="L568" s="73"/>
      <c r="M568" s="73"/>
      <c r="N568" s="73"/>
      <c r="O568" s="73"/>
      <c r="P568" s="73"/>
      <c r="Q568" s="73"/>
      <c r="R568" s="73"/>
      <c r="X568" s="73"/>
      <c r="Y568" s="73"/>
      <c r="Z568" s="73"/>
      <c r="AA568" s="73"/>
      <c r="AB568" s="73"/>
      <c r="AC568" s="73"/>
      <c r="AD568" s="73"/>
      <c r="AE568" s="73"/>
      <c r="AF568" s="73"/>
      <c r="AG568" s="73"/>
      <c r="AH568" s="73"/>
      <c r="AI568" s="73"/>
      <c r="AJ568" s="73"/>
      <c r="AK568" s="73"/>
      <c r="AL568" s="73"/>
      <c r="AM568" s="73"/>
      <c r="AN568" s="73"/>
      <c r="AO568" s="73"/>
      <c r="AP568" s="73"/>
      <c r="AQ568" s="73"/>
      <c r="AR568" s="73"/>
      <c r="AS568" s="73"/>
      <c r="AT568" s="73"/>
      <c r="AU568" s="73"/>
      <c r="AV568" s="73"/>
      <c r="AW568" s="73"/>
      <c r="AX568" s="73"/>
      <c r="AY568" s="73"/>
      <c r="AZ568" s="73"/>
      <c r="BA568" s="73"/>
      <c r="BB568" s="73"/>
      <c r="BC568" s="73"/>
      <c r="BD568" s="73"/>
      <c r="BE568" s="73"/>
      <c r="BF568" s="73"/>
      <c r="BG568" s="73"/>
      <c r="BH568" s="73"/>
      <c r="BI568" s="73"/>
      <c r="BJ568" s="73"/>
      <c r="BK568" s="73"/>
      <c r="BL568" s="73"/>
      <c r="BM568" s="73"/>
      <c r="BN568" s="73"/>
    </row>
    <row r="569" spans="1:66" ht="13.2" x14ac:dyDescent="0.3">
      <c r="A569" s="73"/>
      <c r="B569" s="73"/>
      <c r="C569" s="73"/>
      <c r="D569" s="73"/>
      <c r="E569" s="73"/>
      <c r="F569" s="73"/>
      <c r="G569" s="73"/>
      <c r="H569" s="73"/>
      <c r="I569" s="73"/>
      <c r="J569" s="73"/>
      <c r="L569" s="73"/>
      <c r="M569" s="73"/>
      <c r="N569" s="73"/>
      <c r="O569" s="73"/>
      <c r="P569" s="73"/>
      <c r="Q569" s="73"/>
      <c r="R569" s="73"/>
      <c r="X569" s="73"/>
      <c r="Y569" s="73"/>
      <c r="Z569" s="73"/>
      <c r="AA569" s="73"/>
      <c r="AB569" s="73"/>
      <c r="AC569" s="73"/>
      <c r="AD569" s="73"/>
      <c r="AE569" s="73"/>
      <c r="AF569" s="73"/>
      <c r="AG569" s="73"/>
      <c r="AH569" s="73"/>
      <c r="AI569" s="73"/>
      <c r="AJ569" s="73"/>
      <c r="AK569" s="73"/>
      <c r="AL569" s="73"/>
      <c r="AM569" s="73"/>
      <c r="AN569" s="73"/>
      <c r="AO569" s="73"/>
      <c r="AP569" s="73"/>
      <c r="AQ569" s="73"/>
      <c r="AR569" s="73"/>
      <c r="AS569" s="73"/>
      <c r="AT569" s="73"/>
      <c r="AU569" s="73"/>
      <c r="AV569" s="73"/>
      <c r="AW569" s="73"/>
      <c r="AX569" s="73"/>
      <c r="AY569" s="73"/>
      <c r="AZ569" s="73"/>
      <c r="BA569" s="73"/>
      <c r="BB569" s="73"/>
      <c r="BC569" s="73"/>
      <c r="BD569" s="73"/>
      <c r="BE569" s="73"/>
      <c r="BF569" s="73"/>
      <c r="BG569" s="73"/>
      <c r="BH569" s="73"/>
      <c r="BI569" s="73"/>
      <c r="BJ569" s="73"/>
      <c r="BK569" s="73"/>
      <c r="BL569" s="73"/>
      <c r="BM569" s="73"/>
      <c r="BN569" s="73"/>
    </row>
    <row r="570" spans="1:66" ht="13.2" x14ac:dyDescent="0.3">
      <c r="A570" s="73"/>
      <c r="B570" s="73"/>
      <c r="C570" s="73"/>
      <c r="D570" s="73"/>
      <c r="E570" s="73"/>
      <c r="F570" s="73"/>
      <c r="G570" s="73"/>
      <c r="H570" s="73"/>
      <c r="I570" s="73"/>
      <c r="J570" s="73"/>
      <c r="L570" s="73"/>
      <c r="M570" s="73"/>
      <c r="N570" s="73"/>
      <c r="O570" s="73"/>
      <c r="P570" s="73"/>
      <c r="Q570" s="73"/>
      <c r="R570" s="73"/>
      <c r="X570" s="73"/>
      <c r="Y570" s="73"/>
      <c r="Z570" s="73"/>
      <c r="AA570" s="73"/>
      <c r="AB570" s="73"/>
      <c r="AC570" s="73"/>
      <c r="AD570" s="73"/>
      <c r="AE570" s="73"/>
      <c r="AF570" s="73"/>
      <c r="AG570" s="73"/>
      <c r="AH570" s="73"/>
      <c r="AI570" s="73"/>
      <c r="AJ570" s="73"/>
      <c r="AK570" s="73"/>
      <c r="AL570" s="73"/>
      <c r="AM570" s="73"/>
      <c r="AN570" s="73"/>
      <c r="AO570" s="73"/>
      <c r="AP570" s="73"/>
      <c r="AQ570" s="73"/>
      <c r="AR570" s="73"/>
      <c r="AS570" s="73"/>
      <c r="AT570" s="73"/>
      <c r="AU570" s="73"/>
      <c r="AV570" s="73"/>
      <c r="AW570" s="73"/>
      <c r="AX570" s="73"/>
      <c r="AY570" s="73"/>
      <c r="AZ570" s="73"/>
      <c r="BA570" s="73"/>
      <c r="BB570" s="73"/>
      <c r="BC570" s="73"/>
      <c r="BD570" s="73"/>
      <c r="BE570" s="73"/>
      <c r="BF570" s="73"/>
      <c r="BG570" s="73"/>
      <c r="BH570" s="73"/>
      <c r="BI570" s="73"/>
      <c r="BJ570" s="73"/>
      <c r="BK570" s="73"/>
      <c r="BL570" s="73"/>
      <c r="BM570" s="73"/>
      <c r="BN570" s="73"/>
    </row>
    <row r="571" spans="1:66" ht="13.2" x14ac:dyDescent="0.3">
      <c r="A571" s="73"/>
      <c r="B571" s="73"/>
      <c r="C571" s="73"/>
      <c r="D571" s="73"/>
      <c r="E571" s="73"/>
      <c r="F571" s="73"/>
      <c r="G571" s="73"/>
      <c r="H571" s="73"/>
      <c r="I571" s="73"/>
      <c r="J571" s="73"/>
      <c r="L571" s="73"/>
      <c r="M571" s="73"/>
      <c r="N571" s="73"/>
      <c r="O571" s="73"/>
      <c r="P571" s="73"/>
      <c r="Q571" s="73"/>
      <c r="R571" s="73"/>
      <c r="X571" s="73"/>
      <c r="Y571" s="73"/>
      <c r="Z571" s="73"/>
      <c r="AA571" s="73"/>
      <c r="AB571" s="73"/>
      <c r="AC571" s="73"/>
      <c r="AD571" s="73"/>
      <c r="AE571" s="73"/>
      <c r="AF571" s="73"/>
      <c r="AG571" s="73"/>
      <c r="AH571" s="73"/>
      <c r="AI571" s="73"/>
      <c r="AJ571" s="73"/>
      <c r="AK571" s="73"/>
      <c r="AL571" s="73"/>
      <c r="AM571" s="73"/>
      <c r="AN571" s="73"/>
      <c r="AO571" s="73"/>
      <c r="AP571" s="73"/>
      <c r="AQ571" s="73"/>
      <c r="AR571" s="73"/>
      <c r="AS571" s="73"/>
      <c r="AT571" s="73"/>
      <c r="AU571" s="73"/>
      <c r="AV571" s="73"/>
      <c r="AW571" s="73"/>
      <c r="AX571" s="73"/>
      <c r="AY571" s="73"/>
      <c r="AZ571" s="73"/>
      <c r="BA571" s="73"/>
      <c r="BB571" s="73"/>
      <c r="BC571" s="73"/>
      <c r="BD571" s="73"/>
      <c r="BE571" s="73"/>
      <c r="BF571" s="73"/>
      <c r="BG571" s="73"/>
      <c r="BH571" s="73"/>
      <c r="BI571" s="73"/>
      <c r="BJ571" s="73"/>
      <c r="BK571" s="73"/>
      <c r="BL571" s="73"/>
      <c r="BM571" s="73"/>
      <c r="BN571" s="73"/>
    </row>
    <row r="572" spans="1:66" ht="13.2" x14ac:dyDescent="0.3">
      <c r="A572" s="73"/>
      <c r="B572" s="73"/>
      <c r="C572" s="73"/>
      <c r="D572" s="73"/>
      <c r="E572" s="73"/>
      <c r="F572" s="73"/>
      <c r="G572" s="73"/>
      <c r="H572" s="73"/>
      <c r="I572" s="73"/>
      <c r="J572" s="73"/>
      <c r="L572" s="73"/>
      <c r="M572" s="73"/>
      <c r="N572" s="73"/>
      <c r="O572" s="73"/>
      <c r="P572" s="73"/>
      <c r="Q572" s="73"/>
      <c r="R572" s="73"/>
      <c r="X572" s="73"/>
      <c r="Y572" s="73"/>
      <c r="Z572" s="73"/>
      <c r="AA572" s="73"/>
      <c r="AB572" s="73"/>
      <c r="AC572" s="73"/>
      <c r="AD572" s="73"/>
      <c r="AE572" s="73"/>
      <c r="AF572" s="73"/>
      <c r="AG572" s="73"/>
      <c r="AH572" s="73"/>
      <c r="AI572" s="73"/>
      <c r="AJ572" s="73"/>
      <c r="AK572" s="73"/>
      <c r="AL572" s="73"/>
      <c r="AM572" s="73"/>
      <c r="AN572" s="73"/>
      <c r="AO572" s="73"/>
      <c r="AP572" s="73"/>
      <c r="AQ572" s="73"/>
      <c r="AR572" s="73"/>
      <c r="AS572" s="73"/>
      <c r="AT572" s="73"/>
      <c r="AU572" s="73"/>
      <c r="AV572" s="73"/>
      <c r="AW572" s="73"/>
      <c r="AX572" s="73"/>
      <c r="AY572" s="73"/>
      <c r="AZ572" s="73"/>
      <c r="BA572" s="73"/>
      <c r="BB572" s="73"/>
      <c r="BC572" s="73"/>
      <c r="BD572" s="73"/>
      <c r="BE572" s="73"/>
      <c r="BF572" s="73"/>
      <c r="BG572" s="73"/>
      <c r="BH572" s="73"/>
      <c r="BI572" s="73"/>
      <c r="BJ572" s="73"/>
      <c r="BK572" s="73"/>
      <c r="BL572" s="73"/>
      <c r="BM572" s="73"/>
      <c r="BN572" s="73"/>
    </row>
    <row r="573" spans="1:66" ht="13.2" x14ac:dyDescent="0.3">
      <c r="A573" s="73"/>
      <c r="B573" s="73"/>
      <c r="C573" s="73"/>
      <c r="D573" s="73"/>
      <c r="E573" s="73"/>
      <c r="F573" s="73"/>
      <c r="G573" s="73"/>
      <c r="H573" s="73"/>
      <c r="I573" s="73"/>
      <c r="J573" s="73"/>
      <c r="L573" s="73"/>
      <c r="M573" s="73"/>
      <c r="N573" s="73"/>
      <c r="O573" s="73"/>
      <c r="P573" s="73"/>
      <c r="Q573" s="73"/>
      <c r="R573" s="73"/>
      <c r="X573" s="73"/>
      <c r="Y573" s="73"/>
      <c r="Z573" s="73"/>
      <c r="AA573" s="73"/>
      <c r="AB573" s="73"/>
      <c r="AC573" s="73"/>
      <c r="AD573" s="73"/>
      <c r="AE573" s="73"/>
      <c r="AF573" s="73"/>
      <c r="AG573" s="73"/>
      <c r="AH573" s="73"/>
      <c r="AI573" s="73"/>
      <c r="AJ573" s="73"/>
      <c r="AK573" s="73"/>
      <c r="AL573" s="73"/>
      <c r="AM573" s="73"/>
      <c r="AN573" s="73"/>
      <c r="AO573" s="73"/>
      <c r="AP573" s="73"/>
      <c r="AQ573" s="73"/>
      <c r="AR573" s="73"/>
      <c r="AS573" s="73"/>
      <c r="AT573" s="73"/>
      <c r="AU573" s="73"/>
      <c r="AV573" s="73"/>
      <c r="AW573" s="73"/>
      <c r="AX573" s="73"/>
      <c r="AY573" s="73"/>
      <c r="AZ573" s="73"/>
      <c r="BA573" s="73"/>
      <c r="BB573" s="73"/>
      <c r="BC573" s="73"/>
      <c r="BD573" s="73"/>
      <c r="BE573" s="73"/>
      <c r="BF573" s="73"/>
      <c r="BG573" s="73"/>
      <c r="BH573" s="73"/>
      <c r="BI573" s="73"/>
      <c r="BJ573" s="73"/>
      <c r="BK573" s="73"/>
      <c r="BL573" s="73"/>
      <c r="BM573" s="73"/>
      <c r="BN573" s="73"/>
    </row>
    <row r="574" spans="1:66" ht="13.2" x14ac:dyDescent="0.3">
      <c r="A574" s="73"/>
      <c r="B574" s="73"/>
      <c r="C574" s="73"/>
      <c r="D574" s="73"/>
      <c r="E574" s="73"/>
      <c r="F574" s="73"/>
      <c r="G574" s="73"/>
      <c r="H574" s="73"/>
      <c r="I574" s="73"/>
      <c r="J574" s="73"/>
      <c r="L574" s="73"/>
      <c r="M574" s="73"/>
      <c r="N574" s="73"/>
      <c r="O574" s="73"/>
      <c r="P574" s="73"/>
      <c r="Q574" s="73"/>
      <c r="R574" s="73"/>
      <c r="X574" s="73"/>
      <c r="Y574" s="73"/>
      <c r="Z574" s="73"/>
      <c r="AA574" s="73"/>
      <c r="AB574" s="73"/>
      <c r="AC574" s="73"/>
      <c r="AD574" s="73"/>
      <c r="AE574" s="73"/>
      <c r="AF574" s="73"/>
      <c r="AG574" s="73"/>
      <c r="AH574" s="73"/>
      <c r="AI574" s="73"/>
      <c r="AJ574" s="73"/>
      <c r="AK574" s="73"/>
      <c r="AL574" s="73"/>
      <c r="AM574" s="73"/>
      <c r="AN574" s="73"/>
      <c r="AO574" s="73"/>
      <c r="AP574" s="73"/>
      <c r="AQ574" s="73"/>
      <c r="AR574" s="73"/>
      <c r="AS574" s="73"/>
      <c r="AT574" s="73"/>
      <c r="AU574" s="73"/>
      <c r="AV574" s="73"/>
      <c r="AW574" s="73"/>
      <c r="AX574" s="73"/>
      <c r="AY574" s="73"/>
      <c r="AZ574" s="73"/>
      <c r="BA574" s="73"/>
      <c r="BB574" s="73"/>
      <c r="BC574" s="73"/>
      <c r="BD574" s="73"/>
      <c r="BE574" s="73"/>
      <c r="BF574" s="73"/>
      <c r="BG574" s="73"/>
      <c r="BH574" s="73"/>
      <c r="BI574" s="73"/>
      <c r="BJ574" s="73"/>
      <c r="BK574" s="73"/>
      <c r="BL574" s="73"/>
      <c r="BM574" s="73"/>
      <c r="BN574" s="73"/>
    </row>
    <row r="575" spans="1:66" ht="13.2" x14ac:dyDescent="0.3">
      <c r="A575" s="73"/>
      <c r="B575" s="73"/>
      <c r="C575" s="73"/>
      <c r="D575" s="73"/>
      <c r="E575" s="73"/>
      <c r="F575" s="73"/>
      <c r="G575" s="73"/>
      <c r="H575" s="73"/>
      <c r="I575" s="73"/>
      <c r="J575" s="73"/>
      <c r="L575" s="73"/>
      <c r="M575" s="73"/>
      <c r="N575" s="73"/>
      <c r="O575" s="73"/>
      <c r="P575" s="73"/>
      <c r="Q575" s="73"/>
      <c r="R575" s="73"/>
      <c r="X575" s="73"/>
      <c r="Y575" s="73"/>
      <c r="Z575" s="73"/>
      <c r="AA575" s="73"/>
      <c r="AB575" s="73"/>
      <c r="AC575" s="73"/>
      <c r="AD575" s="73"/>
      <c r="AE575" s="73"/>
      <c r="AF575" s="73"/>
      <c r="AG575" s="73"/>
      <c r="AH575" s="73"/>
      <c r="AI575" s="73"/>
      <c r="AJ575" s="73"/>
      <c r="AK575" s="73"/>
      <c r="AL575" s="73"/>
      <c r="AM575" s="73"/>
      <c r="AN575" s="73"/>
      <c r="AO575" s="73"/>
      <c r="AP575" s="73"/>
      <c r="AQ575" s="73"/>
      <c r="AR575" s="73"/>
      <c r="AS575" s="73"/>
      <c r="AT575" s="73"/>
      <c r="AU575" s="73"/>
      <c r="AV575" s="73"/>
      <c r="AW575" s="73"/>
      <c r="AX575" s="73"/>
      <c r="AY575" s="73"/>
      <c r="AZ575" s="73"/>
      <c r="BA575" s="73"/>
      <c r="BB575" s="73"/>
      <c r="BC575" s="73"/>
      <c r="BD575" s="73"/>
      <c r="BE575" s="73"/>
      <c r="BF575" s="73"/>
      <c r="BG575" s="73"/>
      <c r="BH575" s="73"/>
      <c r="BI575" s="73"/>
      <c r="BJ575" s="73"/>
      <c r="BK575" s="73"/>
      <c r="BL575" s="73"/>
      <c r="BM575" s="73"/>
      <c r="BN575" s="73"/>
    </row>
    <row r="576" spans="1:66" ht="13.2" x14ac:dyDescent="0.3">
      <c r="A576" s="73"/>
      <c r="B576" s="73"/>
      <c r="C576" s="73"/>
      <c r="D576" s="73"/>
      <c r="E576" s="73"/>
      <c r="F576" s="73"/>
      <c r="G576" s="73"/>
      <c r="H576" s="73"/>
      <c r="I576" s="73"/>
      <c r="J576" s="73"/>
      <c r="L576" s="73"/>
      <c r="M576" s="73"/>
      <c r="N576" s="73"/>
      <c r="O576" s="73"/>
      <c r="P576" s="73"/>
      <c r="Q576" s="73"/>
      <c r="R576" s="73"/>
      <c r="X576" s="73"/>
      <c r="Y576" s="73"/>
      <c r="Z576" s="73"/>
      <c r="AA576" s="73"/>
      <c r="AB576" s="73"/>
      <c r="AC576" s="73"/>
      <c r="AD576" s="73"/>
      <c r="AE576" s="73"/>
      <c r="AF576" s="73"/>
      <c r="AG576" s="73"/>
      <c r="AH576" s="73"/>
      <c r="AI576" s="73"/>
      <c r="AJ576" s="73"/>
      <c r="AK576" s="73"/>
      <c r="AL576" s="73"/>
      <c r="AM576" s="73"/>
      <c r="AN576" s="73"/>
      <c r="AO576" s="73"/>
      <c r="AP576" s="73"/>
      <c r="AQ576" s="73"/>
      <c r="AR576" s="73"/>
      <c r="AS576" s="73"/>
      <c r="AT576" s="73"/>
      <c r="AU576" s="73"/>
      <c r="AV576" s="73"/>
      <c r="AW576" s="73"/>
      <c r="AX576" s="73"/>
      <c r="AY576" s="73"/>
      <c r="AZ576" s="73"/>
      <c r="BA576" s="73"/>
      <c r="BB576" s="73"/>
      <c r="BC576" s="73"/>
      <c r="BD576" s="73"/>
      <c r="BE576" s="73"/>
      <c r="BF576" s="73"/>
      <c r="BG576" s="73"/>
      <c r="BH576" s="73"/>
      <c r="BI576" s="73"/>
      <c r="BJ576" s="73"/>
      <c r="BK576" s="73"/>
      <c r="BL576" s="73"/>
      <c r="BM576" s="73"/>
      <c r="BN576" s="73"/>
    </row>
    <row r="577" spans="1:66" ht="13.2" x14ac:dyDescent="0.3">
      <c r="A577" s="73"/>
      <c r="B577" s="73"/>
      <c r="C577" s="73"/>
      <c r="D577" s="73"/>
      <c r="E577" s="73"/>
      <c r="F577" s="73"/>
      <c r="G577" s="73"/>
      <c r="H577" s="73"/>
      <c r="I577" s="73"/>
      <c r="J577" s="73"/>
      <c r="L577" s="73"/>
      <c r="M577" s="73"/>
      <c r="N577" s="73"/>
      <c r="O577" s="73"/>
      <c r="P577" s="73"/>
      <c r="Q577" s="73"/>
      <c r="R577" s="73"/>
      <c r="X577" s="73"/>
      <c r="Y577" s="73"/>
      <c r="Z577" s="73"/>
      <c r="AA577" s="73"/>
      <c r="AB577" s="73"/>
      <c r="AC577" s="73"/>
      <c r="AD577" s="73"/>
      <c r="AE577" s="73"/>
      <c r="AF577" s="73"/>
      <c r="AG577" s="73"/>
      <c r="AH577" s="73"/>
      <c r="AI577" s="73"/>
      <c r="AJ577" s="73"/>
      <c r="AK577" s="73"/>
      <c r="AL577" s="73"/>
      <c r="AM577" s="73"/>
      <c r="AN577" s="73"/>
      <c r="AO577" s="73"/>
      <c r="AP577" s="73"/>
      <c r="AQ577" s="73"/>
      <c r="AR577" s="73"/>
      <c r="AS577" s="73"/>
      <c r="AT577" s="73"/>
      <c r="AU577" s="73"/>
      <c r="AV577" s="73"/>
      <c r="AW577" s="73"/>
      <c r="AX577" s="73"/>
      <c r="AY577" s="73"/>
      <c r="AZ577" s="73"/>
      <c r="BA577" s="73"/>
      <c r="BB577" s="73"/>
      <c r="BC577" s="73"/>
      <c r="BD577" s="73"/>
      <c r="BE577" s="73"/>
      <c r="BF577" s="73"/>
      <c r="BG577" s="73"/>
      <c r="BH577" s="73"/>
      <c r="BI577" s="73"/>
      <c r="BJ577" s="73"/>
      <c r="BK577" s="73"/>
      <c r="BL577" s="73"/>
      <c r="BM577" s="73"/>
      <c r="BN577" s="73"/>
    </row>
    <row r="578" spans="1:66" ht="13.2" x14ac:dyDescent="0.3">
      <c r="A578" s="73"/>
      <c r="B578" s="73"/>
      <c r="C578" s="73"/>
      <c r="D578" s="73"/>
      <c r="E578" s="73"/>
      <c r="F578" s="73"/>
      <c r="G578" s="73"/>
      <c r="H578" s="73"/>
      <c r="I578" s="73"/>
      <c r="J578" s="73"/>
      <c r="L578" s="73"/>
      <c r="M578" s="73"/>
      <c r="N578" s="73"/>
      <c r="O578" s="73"/>
      <c r="P578" s="73"/>
      <c r="Q578" s="73"/>
      <c r="R578" s="73"/>
      <c r="X578" s="73"/>
      <c r="Y578" s="73"/>
      <c r="Z578" s="73"/>
      <c r="AA578" s="73"/>
      <c r="AB578" s="73"/>
      <c r="AC578" s="73"/>
      <c r="AD578" s="73"/>
      <c r="AE578" s="73"/>
      <c r="AF578" s="73"/>
      <c r="AG578" s="73"/>
      <c r="AH578" s="73"/>
      <c r="AI578" s="73"/>
      <c r="AJ578" s="73"/>
      <c r="AK578" s="73"/>
      <c r="AL578" s="73"/>
      <c r="AM578" s="73"/>
      <c r="AN578" s="73"/>
      <c r="AO578" s="73"/>
      <c r="AP578" s="73"/>
      <c r="AQ578" s="73"/>
      <c r="AR578" s="73"/>
      <c r="AS578" s="73"/>
      <c r="AT578" s="73"/>
      <c r="AU578" s="73"/>
      <c r="AV578" s="73"/>
      <c r="AW578" s="73"/>
      <c r="AX578" s="73"/>
      <c r="AY578" s="73"/>
      <c r="AZ578" s="73"/>
      <c r="BA578" s="73"/>
      <c r="BB578" s="73"/>
      <c r="BC578" s="73"/>
      <c r="BD578" s="73"/>
      <c r="BE578" s="73"/>
      <c r="BF578" s="73"/>
      <c r="BG578" s="73"/>
      <c r="BH578" s="73"/>
      <c r="BI578" s="73"/>
      <c r="BJ578" s="73"/>
      <c r="BK578" s="73"/>
      <c r="BL578" s="73"/>
      <c r="BM578" s="73"/>
      <c r="BN578" s="73"/>
    </row>
    <row r="579" spans="1:66" ht="13.2" x14ac:dyDescent="0.3">
      <c r="A579" s="73"/>
      <c r="B579" s="73"/>
      <c r="C579" s="73"/>
      <c r="D579" s="73"/>
      <c r="E579" s="73"/>
      <c r="F579" s="73"/>
      <c r="G579" s="73"/>
      <c r="H579" s="73"/>
      <c r="I579" s="73"/>
      <c r="J579" s="73"/>
      <c r="L579" s="73"/>
      <c r="M579" s="73"/>
      <c r="N579" s="73"/>
      <c r="O579" s="73"/>
      <c r="P579" s="73"/>
      <c r="Q579" s="73"/>
      <c r="R579" s="73"/>
      <c r="X579" s="73"/>
      <c r="Y579" s="73"/>
      <c r="Z579" s="73"/>
      <c r="AA579" s="73"/>
      <c r="AB579" s="73"/>
      <c r="AC579" s="73"/>
      <c r="AD579" s="73"/>
      <c r="AE579" s="73"/>
      <c r="AF579" s="73"/>
      <c r="AG579" s="73"/>
      <c r="AH579" s="73"/>
      <c r="AI579" s="73"/>
      <c r="AJ579" s="73"/>
      <c r="AK579" s="73"/>
      <c r="AL579" s="73"/>
      <c r="AM579" s="73"/>
      <c r="AN579" s="73"/>
      <c r="AO579" s="73"/>
      <c r="AP579" s="73"/>
      <c r="AQ579" s="73"/>
      <c r="AR579" s="73"/>
      <c r="AS579" s="73"/>
      <c r="AT579" s="73"/>
      <c r="AU579" s="73"/>
      <c r="AV579" s="73"/>
      <c r="AW579" s="73"/>
      <c r="AX579" s="73"/>
      <c r="AY579" s="73"/>
      <c r="AZ579" s="73"/>
      <c r="BA579" s="73"/>
      <c r="BB579" s="73"/>
      <c r="BC579" s="73"/>
      <c r="BD579" s="73"/>
      <c r="BE579" s="73"/>
      <c r="BF579" s="73"/>
      <c r="BG579" s="73"/>
      <c r="BH579" s="73"/>
      <c r="BI579" s="73"/>
      <c r="BJ579" s="73"/>
      <c r="BK579" s="73"/>
      <c r="BL579" s="73"/>
      <c r="BM579" s="73"/>
      <c r="BN579" s="73"/>
    </row>
    <row r="580" spans="1:66" ht="13.2" x14ac:dyDescent="0.3">
      <c r="A580" s="73"/>
      <c r="B580" s="73"/>
      <c r="C580" s="73"/>
      <c r="D580" s="73"/>
      <c r="E580" s="73"/>
      <c r="F580" s="73"/>
      <c r="G580" s="73"/>
      <c r="H580" s="73"/>
      <c r="I580" s="73"/>
      <c r="J580" s="73"/>
      <c r="L580" s="73"/>
      <c r="M580" s="73"/>
      <c r="N580" s="73"/>
      <c r="O580" s="73"/>
      <c r="P580" s="73"/>
      <c r="Q580" s="73"/>
      <c r="R580" s="73"/>
      <c r="X580" s="73"/>
      <c r="Y580" s="73"/>
      <c r="Z580" s="73"/>
      <c r="AA580" s="73"/>
      <c r="AB580" s="73"/>
      <c r="AC580" s="73"/>
      <c r="AD580" s="73"/>
      <c r="AE580" s="73"/>
      <c r="AF580" s="73"/>
      <c r="AG580" s="73"/>
      <c r="AH580" s="73"/>
      <c r="AI580" s="73"/>
      <c r="AJ580" s="73"/>
      <c r="AK580" s="73"/>
      <c r="AL580" s="73"/>
      <c r="AM580" s="73"/>
      <c r="AN580" s="73"/>
      <c r="AO580" s="73"/>
      <c r="AP580" s="73"/>
      <c r="AQ580" s="73"/>
      <c r="AR580" s="73"/>
      <c r="AS580" s="73"/>
      <c r="AT580" s="73"/>
      <c r="AU580" s="73"/>
      <c r="AV580" s="73"/>
      <c r="AW580" s="73"/>
      <c r="AX580" s="73"/>
      <c r="AY580" s="73"/>
      <c r="AZ580" s="73"/>
      <c r="BA580" s="73"/>
      <c r="BB580" s="73"/>
      <c r="BC580" s="73"/>
      <c r="BD580" s="73"/>
      <c r="BE580" s="73"/>
      <c r="BF580" s="73"/>
      <c r="BG580" s="73"/>
      <c r="BH580" s="73"/>
      <c r="BI580" s="73"/>
      <c r="BJ580" s="73"/>
      <c r="BK580" s="73"/>
      <c r="BL580" s="73"/>
      <c r="BM580" s="73"/>
      <c r="BN580" s="73"/>
    </row>
    <row r="581" spans="1:66" ht="13.2" x14ac:dyDescent="0.3">
      <c r="A581" s="73"/>
      <c r="B581" s="73"/>
      <c r="C581" s="73"/>
      <c r="D581" s="73"/>
      <c r="E581" s="73"/>
      <c r="F581" s="73"/>
      <c r="G581" s="73"/>
      <c r="H581" s="73"/>
      <c r="I581" s="73"/>
      <c r="J581" s="73"/>
      <c r="L581" s="73"/>
      <c r="M581" s="73"/>
      <c r="N581" s="73"/>
      <c r="O581" s="73"/>
      <c r="P581" s="73"/>
      <c r="Q581" s="73"/>
      <c r="R581" s="73"/>
      <c r="X581" s="73"/>
      <c r="Y581" s="73"/>
      <c r="Z581" s="73"/>
      <c r="AA581" s="73"/>
      <c r="AB581" s="73"/>
      <c r="AC581" s="73"/>
      <c r="AD581" s="73"/>
      <c r="AE581" s="73"/>
      <c r="AF581" s="73"/>
      <c r="AG581" s="73"/>
      <c r="AH581" s="73"/>
      <c r="AI581" s="73"/>
      <c r="AJ581" s="73"/>
      <c r="AK581" s="73"/>
      <c r="AL581" s="73"/>
      <c r="AM581" s="73"/>
      <c r="AN581" s="73"/>
      <c r="AO581" s="73"/>
      <c r="AP581" s="73"/>
      <c r="AQ581" s="73"/>
      <c r="AR581" s="73"/>
      <c r="AS581" s="73"/>
      <c r="AT581" s="73"/>
      <c r="AU581" s="73"/>
      <c r="AV581" s="73"/>
      <c r="AW581" s="73"/>
      <c r="AX581" s="73"/>
      <c r="AY581" s="73"/>
      <c r="AZ581" s="73"/>
      <c r="BA581" s="73"/>
      <c r="BB581" s="73"/>
      <c r="BC581" s="73"/>
      <c r="BD581" s="73"/>
      <c r="BE581" s="73"/>
      <c r="BF581" s="73"/>
      <c r="BG581" s="73"/>
      <c r="BH581" s="73"/>
      <c r="BI581" s="73"/>
      <c r="BJ581" s="73"/>
      <c r="BK581" s="73"/>
      <c r="BL581" s="73"/>
      <c r="BM581" s="73"/>
      <c r="BN581" s="73"/>
    </row>
    <row r="582" spans="1:66" ht="13.2" x14ac:dyDescent="0.3">
      <c r="A582" s="73"/>
      <c r="B582" s="73"/>
      <c r="C582" s="73"/>
      <c r="D582" s="73"/>
      <c r="E582" s="73"/>
      <c r="F582" s="73"/>
      <c r="G582" s="73"/>
      <c r="H582" s="73"/>
      <c r="I582" s="73"/>
      <c r="J582" s="73"/>
      <c r="L582" s="73"/>
      <c r="M582" s="73"/>
      <c r="N582" s="73"/>
      <c r="O582" s="73"/>
      <c r="P582" s="73"/>
      <c r="Q582" s="73"/>
      <c r="R582" s="73"/>
      <c r="X582" s="73"/>
      <c r="Y582" s="73"/>
      <c r="Z582" s="73"/>
      <c r="AA582" s="73"/>
      <c r="AB582" s="73"/>
      <c r="AC582" s="73"/>
      <c r="AD582" s="73"/>
      <c r="AE582" s="73"/>
      <c r="AF582" s="73"/>
      <c r="AG582" s="73"/>
      <c r="AH582" s="73"/>
      <c r="AI582" s="73"/>
      <c r="AJ582" s="73"/>
      <c r="AK582" s="73"/>
      <c r="AL582" s="73"/>
      <c r="AM582" s="73"/>
      <c r="AN582" s="73"/>
      <c r="AO582" s="73"/>
      <c r="AP582" s="73"/>
      <c r="AQ582" s="73"/>
      <c r="AR582" s="73"/>
      <c r="AS582" s="73"/>
      <c r="AT582" s="73"/>
      <c r="AU582" s="73"/>
      <c r="AV582" s="73"/>
      <c r="AW582" s="73"/>
      <c r="AX582" s="73"/>
      <c r="AY582" s="73"/>
      <c r="AZ582" s="73"/>
      <c r="BA582" s="73"/>
      <c r="BB582" s="73"/>
      <c r="BC582" s="73"/>
      <c r="BD582" s="73"/>
      <c r="BE582" s="73"/>
      <c r="BF582" s="73"/>
      <c r="BG582" s="73"/>
      <c r="BH582" s="73"/>
      <c r="BI582" s="73"/>
      <c r="BJ582" s="73"/>
      <c r="BK582" s="73"/>
      <c r="BL582" s="73"/>
      <c r="BM582" s="73"/>
      <c r="BN582" s="73"/>
    </row>
    <row r="583" spans="1:66" ht="13.2" x14ac:dyDescent="0.3">
      <c r="A583" s="73"/>
      <c r="B583" s="73"/>
      <c r="C583" s="73"/>
      <c r="D583" s="73"/>
      <c r="E583" s="73"/>
      <c r="F583" s="73"/>
      <c r="G583" s="73"/>
      <c r="H583" s="73"/>
      <c r="I583" s="73"/>
      <c r="J583" s="73"/>
      <c r="L583" s="73"/>
      <c r="M583" s="73"/>
      <c r="N583" s="73"/>
      <c r="O583" s="73"/>
      <c r="P583" s="73"/>
      <c r="Q583" s="73"/>
      <c r="R583" s="73"/>
      <c r="X583" s="73"/>
      <c r="Y583" s="73"/>
      <c r="Z583" s="73"/>
      <c r="AA583" s="73"/>
      <c r="AB583" s="73"/>
      <c r="AC583" s="73"/>
      <c r="AD583" s="73"/>
      <c r="AE583" s="73"/>
      <c r="AF583" s="73"/>
      <c r="AG583" s="73"/>
      <c r="AH583" s="73"/>
      <c r="AI583" s="73"/>
      <c r="AJ583" s="73"/>
      <c r="AK583" s="73"/>
      <c r="AL583" s="73"/>
      <c r="AM583" s="73"/>
      <c r="AN583" s="73"/>
      <c r="AO583" s="73"/>
      <c r="AP583" s="73"/>
      <c r="AQ583" s="73"/>
      <c r="AR583" s="73"/>
      <c r="AS583" s="73"/>
      <c r="AT583" s="73"/>
      <c r="AU583" s="73"/>
      <c r="AV583" s="73"/>
      <c r="AW583" s="73"/>
      <c r="AX583" s="73"/>
      <c r="AY583" s="73"/>
      <c r="AZ583" s="73"/>
      <c r="BA583" s="73"/>
      <c r="BB583" s="73"/>
      <c r="BC583" s="73"/>
      <c r="BD583" s="73"/>
      <c r="BE583" s="73"/>
      <c r="BF583" s="73"/>
      <c r="BG583" s="73"/>
      <c r="BH583" s="73"/>
      <c r="BI583" s="73"/>
      <c r="BJ583" s="73"/>
      <c r="BK583" s="73"/>
      <c r="BL583" s="73"/>
      <c r="BM583" s="73"/>
      <c r="BN583" s="73"/>
    </row>
    <row r="584" spans="1:66" ht="13.2" x14ac:dyDescent="0.3">
      <c r="A584" s="73"/>
      <c r="B584" s="73"/>
      <c r="C584" s="73"/>
      <c r="D584" s="73"/>
      <c r="E584" s="73"/>
      <c r="F584" s="73"/>
      <c r="G584" s="73"/>
      <c r="H584" s="73"/>
      <c r="I584" s="73"/>
      <c r="J584" s="73"/>
      <c r="L584" s="73"/>
      <c r="M584" s="73"/>
      <c r="N584" s="73"/>
      <c r="O584" s="73"/>
      <c r="P584" s="73"/>
      <c r="Q584" s="73"/>
      <c r="R584" s="73"/>
      <c r="X584" s="73"/>
      <c r="Y584" s="73"/>
      <c r="Z584" s="73"/>
      <c r="AA584" s="73"/>
      <c r="AB584" s="73"/>
      <c r="AC584" s="73"/>
      <c r="AD584" s="73"/>
      <c r="AE584" s="73"/>
      <c r="AF584" s="73"/>
      <c r="AG584" s="73"/>
      <c r="AH584" s="73"/>
      <c r="AI584" s="73"/>
      <c r="AJ584" s="73"/>
      <c r="AK584" s="73"/>
      <c r="AL584" s="73"/>
      <c r="AM584" s="73"/>
      <c r="AN584" s="73"/>
      <c r="AO584" s="73"/>
      <c r="AP584" s="73"/>
      <c r="AQ584" s="73"/>
      <c r="AR584" s="73"/>
      <c r="AS584" s="73"/>
      <c r="AT584" s="73"/>
      <c r="AU584" s="73"/>
      <c r="AV584" s="73"/>
      <c r="AW584" s="73"/>
      <c r="AX584" s="73"/>
      <c r="AY584" s="73"/>
      <c r="AZ584" s="73"/>
      <c r="BA584" s="73"/>
      <c r="BB584" s="73"/>
      <c r="BC584" s="73"/>
      <c r="BD584" s="73"/>
      <c r="BE584" s="73"/>
      <c r="BF584" s="73"/>
      <c r="BG584" s="73"/>
      <c r="BH584" s="73"/>
      <c r="BI584" s="73"/>
      <c r="BJ584" s="73"/>
      <c r="BK584" s="73"/>
      <c r="BL584" s="73"/>
      <c r="BM584" s="73"/>
      <c r="BN584" s="73"/>
    </row>
    <row r="585" spans="1:66" ht="13.2" x14ac:dyDescent="0.3">
      <c r="A585" s="73"/>
      <c r="B585" s="73"/>
      <c r="C585" s="73"/>
      <c r="D585" s="73"/>
      <c r="E585" s="73"/>
      <c r="F585" s="73"/>
      <c r="G585" s="73"/>
      <c r="H585" s="73"/>
      <c r="I585" s="73"/>
      <c r="J585" s="73"/>
      <c r="L585" s="73"/>
      <c r="M585" s="73"/>
      <c r="N585" s="73"/>
      <c r="O585" s="73"/>
      <c r="P585" s="73"/>
      <c r="Q585" s="73"/>
      <c r="R585" s="73"/>
      <c r="X585" s="73"/>
      <c r="Y585" s="73"/>
      <c r="Z585" s="73"/>
      <c r="AA585" s="73"/>
      <c r="AB585" s="73"/>
      <c r="AC585" s="73"/>
      <c r="AD585" s="73"/>
      <c r="AE585" s="73"/>
      <c r="AF585" s="73"/>
      <c r="AG585" s="73"/>
      <c r="AH585" s="73"/>
      <c r="AI585" s="73"/>
      <c r="AJ585" s="73"/>
      <c r="AK585" s="73"/>
      <c r="AL585" s="73"/>
      <c r="AM585" s="73"/>
      <c r="AN585" s="73"/>
      <c r="AO585" s="73"/>
      <c r="AP585" s="73"/>
      <c r="AQ585" s="73"/>
      <c r="AR585" s="73"/>
      <c r="AS585" s="73"/>
      <c r="AT585" s="73"/>
      <c r="AU585" s="73"/>
      <c r="AV585" s="73"/>
      <c r="AW585" s="73"/>
      <c r="AX585" s="73"/>
      <c r="AY585" s="73"/>
      <c r="AZ585" s="73"/>
      <c r="BA585" s="73"/>
      <c r="BB585" s="73"/>
      <c r="BC585" s="73"/>
      <c r="BD585" s="73"/>
      <c r="BE585" s="73"/>
      <c r="BF585" s="73"/>
      <c r="BG585" s="73"/>
      <c r="BH585" s="73"/>
      <c r="BI585" s="73"/>
      <c r="BJ585" s="73"/>
      <c r="BK585" s="73"/>
      <c r="BL585" s="73"/>
      <c r="BM585" s="73"/>
      <c r="BN585" s="73"/>
    </row>
    <row r="586" spans="1:66" ht="13.2" x14ac:dyDescent="0.3">
      <c r="A586" s="73"/>
      <c r="B586" s="73"/>
      <c r="C586" s="73"/>
      <c r="D586" s="73"/>
      <c r="E586" s="73"/>
      <c r="F586" s="73"/>
      <c r="G586" s="73"/>
      <c r="H586" s="73"/>
      <c r="I586" s="73"/>
      <c r="J586" s="73"/>
      <c r="L586" s="73"/>
      <c r="M586" s="73"/>
      <c r="N586" s="73"/>
      <c r="O586" s="73"/>
      <c r="P586" s="73"/>
      <c r="Q586" s="73"/>
      <c r="R586" s="73"/>
      <c r="X586" s="73"/>
      <c r="Y586" s="73"/>
      <c r="Z586" s="73"/>
      <c r="AA586" s="73"/>
      <c r="AB586" s="73"/>
      <c r="AC586" s="73"/>
      <c r="AD586" s="73"/>
      <c r="AE586" s="73"/>
      <c r="AF586" s="73"/>
      <c r="AG586" s="73"/>
      <c r="AH586" s="73"/>
      <c r="AI586" s="73"/>
      <c r="AJ586" s="73"/>
      <c r="AK586" s="73"/>
      <c r="AL586" s="73"/>
      <c r="AM586" s="73"/>
      <c r="AN586" s="73"/>
      <c r="AO586" s="73"/>
      <c r="AP586" s="73"/>
      <c r="AQ586" s="73"/>
      <c r="AR586" s="73"/>
      <c r="AS586" s="73"/>
      <c r="AT586" s="73"/>
      <c r="AU586" s="73"/>
      <c r="AV586" s="73"/>
      <c r="AW586" s="73"/>
      <c r="AX586" s="73"/>
      <c r="AY586" s="73"/>
      <c r="AZ586" s="73"/>
      <c r="BA586" s="73"/>
      <c r="BB586" s="73"/>
      <c r="BC586" s="73"/>
      <c r="BD586" s="73"/>
      <c r="BE586" s="73"/>
      <c r="BF586" s="73"/>
      <c r="BG586" s="73"/>
      <c r="BH586" s="73"/>
      <c r="BI586" s="73"/>
      <c r="BJ586" s="73"/>
      <c r="BK586" s="73"/>
      <c r="BL586" s="73"/>
      <c r="BM586" s="73"/>
      <c r="BN586" s="73"/>
    </row>
    <row r="587" spans="1:66" ht="13.2" x14ac:dyDescent="0.3">
      <c r="A587" s="73"/>
      <c r="B587" s="73"/>
      <c r="C587" s="73"/>
      <c r="D587" s="73"/>
      <c r="E587" s="73"/>
      <c r="F587" s="73"/>
      <c r="G587" s="73"/>
      <c r="H587" s="73"/>
      <c r="I587" s="73"/>
      <c r="J587" s="73"/>
      <c r="L587" s="73"/>
      <c r="M587" s="73"/>
      <c r="N587" s="73"/>
      <c r="O587" s="73"/>
      <c r="P587" s="73"/>
      <c r="Q587" s="73"/>
      <c r="R587" s="73"/>
      <c r="X587" s="73"/>
      <c r="Y587" s="73"/>
      <c r="Z587" s="73"/>
      <c r="AA587" s="73"/>
      <c r="AB587" s="73"/>
      <c r="AC587" s="73"/>
      <c r="AD587" s="73"/>
      <c r="AE587" s="73"/>
      <c r="AF587" s="73"/>
      <c r="AG587" s="73"/>
      <c r="AH587" s="73"/>
      <c r="AI587" s="73"/>
      <c r="AJ587" s="73"/>
      <c r="AK587" s="73"/>
      <c r="AL587" s="73"/>
      <c r="AM587" s="73"/>
      <c r="AN587" s="73"/>
      <c r="AO587" s="73"/>
      <c r="AP587" s="73"/>
      <c r="AQ587" s="73"/>
      <c r="AR587" s="73"/>
      <c r="AS587" s="73"/>
      <c r="AT587" s="73"/>
      <c r="AU587" s="73"/>
      <c r="AV587" s="73"/>
      <c r="AW587" s="73"/>
      <c r="AX587" s="73"/>
      <c r="AY587" s="73"/>
      <c r="AZ587" s="73"/>
      <c r="BA587" s="73"/>
      <c r="BB587" s="73"/>
      <c r="BC587" s="73"/>
      <c r="BD587" s="73"/>
      <c r="BE587" s="73"/>
      <c r="BF587" s="73"/>
      <c r="BG587" s="73"/>
      <c r="BH587" s="73"/>
      <c r="BI587" s="73"/>
      <c r="BJ587" s="73"/>
      <c r="BK587" s="73"/>
      <c r="BL587" s="73"/>
      <c r="BM587" s="73"/>
      <c r="BN587" s="73"/>
    </row>
    <row r="588" spans="1:66" ht="13.2" x14ac:dyDescent="0.3">
      <c r="A588" s="73"/>
      <c r="B588" s="73"/>
      <c r="C588" s="73"/>
      <c r="D588" s="73"/>
      <c r="E588" s="73"/>
      <c r="F588" s="73"/>
      <c r="G588" s="73"/>
      <c r="H588" s="73"/>
      <c r="I588" s="73"/>
      <c r="J588" s="73"/>
      <c r="L588" s="73"/>
      <c r="M588" s="73"/>
      <c r="N588" s="73"/>
      <c r="O588" s="73"/>
      <c r="P588" s="73"/>
      <c r="Q588" s="73"/>
      <c r="R588" s="73"/>
      <c r="X588" s="73"/>
      <c r="Y588" s="73"/>
      <c r="Z588" s="73"/>
      <c r="AA588" s="73"/>
      <c r="AB588" s="73"/>
      <c r="AC588" s="73"/>
      <c r="AD588" s="73"/>
      <c r="AE588" s="73"/>
      <c r="AF588" s="73"/>
      <c r="AG588" s="73"/>
      <c r="AH588" s="73"/>
      <c r="AI588" s="73"/>
      <c r="AJ588" s="73"/>
      <c r="AK588" s="73"/>
      <c r="AL588" s="73"/>
      <c r="AM588" s="73"/>
      <c r="AN588" s="73"/>
      <c r="AO588" s="73"/>
      <c r="AP588" s="73"/>
      <c r="AQ588" s="73"/>
      <c r="AR588" s="73"/>
      <c r="AS588" s="73"/>
      <c r="AT588" s="73"/>
      <c r="AU588" s="73"/>
      <c r="AV588" s="73"/>
      <c r="AW588" s="73"/>
      <c r="AX588" s="73"/>
      <c r="AY588" s="73"/>
      <c r="AZ588" s="73"/>
      <c r="BA588" s="73"/>
      <c r="BB588" s="73"/>
      <c r="BC588" s="73"/>
      <c r="BD588" s="73"/>
      <c r="BE588" s="73"/>
      <c r="BF588" s="73"/>
      <c r="BG588" s="73"/>
      <c r="BH588" s="73"/>
      <c r="BI588" s="73"/>
      <c r="BJ588" s="73"/>
      <c r="BK588" s="73"/>
      <c r="BL588" s="73"/>
      <c r="BM588" s="73"/>
      <c r="BN588" s="73"/>
    </row>
    <row r="589" spans="1:66" ht="13.2" x14ac:dyDescent="0.3">
      <c r="A589" s="73"/>
      <c r="B589" s="73"/>
      <c r="C589" s="73"/>
      <c r="D589" s="73"/>
      <c r="E589" s="73"/>
      <c r="F589" s="73"/>
      <c r="G589" s="73"/>
      <c r="H589" s="73"/>
      <c r="I589" s="73"/>
      <c r="J589" s="73"/>
      <c r="L589" s="73"/>
      <c r="M589" s="73"/>
      <c r="N589" s="73"/>
      <c r="O589" s="73"/>
      <c r="P589" s="73"/>
      <c r="Q589" s="73"/>
      <c r="R589" s="73"/>
      <c r="X589" s="73"/>
      <c r="Y589" s="73"/>
      <c r="Z589" s="73"/>
      <c r="AA589" s="73"/>
      <c r="AB589" s="73"/>
      <c r="AC589" s="73"/>
      <c r="AD589" s="73"/>
      <c r="AE589" s="73"/>
      <c r="AF589" s="73"/>
      <c r="AG589" s="73"/>
      <c r="AH589" s="73"/>
      <c r="AI589" s="73"/>
      <c r="AJ589" s="73"/>
      <c r="AK589" s="73"/>
      <c r="AL589" s="73"/>
      <c r="AM589" s="73"/>
      <c r="AN589" s="73"/>
      <c r="AO589" s="73"/>
      <c r="AP589" s="73"/>
      <c r="AQ589" s="73"/>
      <c r="AR589" s="73"/>
      <c r="AS589" s="73"/>
      <c r="AT589" s="73"/>
      <c r="AU589" s="73"/>
      <c r="AV589" s="73"/>
      <c r="AW589" s="73"/>
      <c r="AX589" s="73"/>
      <c r="AY589" s="73"/>
      <c r="AZ589" s="73"/>
      <c r="BA589" s="73"/>
      <c r="BB589" s="73"/>
      <c r="BC589" s="73"/>
      <c r="BD589" s="73"/>
      <c r="BE589" s="73"/>
      <c r="BF589" s="73"/>
      <c r="BG589" s="73"/>
      <c r="BH589" s="73"/>
      <c r="BI589" s="73"/>
      <c r="BJ589" s="73"/>
      <c r="BK589" s="73"/>
      <c r="BL589" s="73"/>
      <c r="BM589" s="73"/>
      <c r="BN589" s="73"/>
    </row>
    <row r="590" spans="1:66" ht="13.2" x14ac:dyDescent="0.3">
      <c r="A590" s="73"/>
      <c r="B590" s="73"/>
      <c r="C590" s="73"/>
      <c r="D590" s="73"/>
      <c r="E590" s="73"/>
      <c r="F590" s="73"/>
      <c r="G590" s="73"/>
      <c r="H590" s="73"/>
      <c r="I590" s="73"/>
      <c r="J590" s="73"/>
      <c r="L590" s="73"/>
      <c r="M590" s="73"/>
      <c r="N590" s="73"/>
      <c r="O590" s="73"/>
      <c r="P590" s="73"/>
      <c r="Q590" s="73"/>
      <c r="R590" s="73"/>
      <c r="X590" s="73"/>
      <c r="Y590" s="73"/>
      <c r="Z590" s="73"/>
      <c r="AA590" s="73"/>
      <c r="AB590" s="73"/>
      <c r="AC590" s="73"/>
      <c r="AD590" s="73"/>
      <c r="AE590" s="73"/>
      <c r="AF590" s="73"/>
      <c r="AG590" s="73"/>
      <c r="AH590" s="73"/>
      <c r="AI590" s="73"/>
      <c r="AJ590" s="73"/>
      <c r="AK590" s="73"/>
      <c r="AL590" s="73"/>
      <c r="AM590" s="73"/>
      <c r="AN590" s="73"/>
      <c r="AO590" s="73"/>
      <c r="AP590" s="73"/>
      <c r="AQ590" s="73"/>
      <c r="AR590" s="73"/>
      <c r="AS590" s="73"/>
      <c r="AT590" s="73"/>
      <c r="AU590" s="73"/>
      <c r="AV590" s="73"/>
      <c r="AW590" s="73"/>
      <c r="AX590" s="73"/>
      <c r="AY590" s="73"/>
      <c r="AZ590" s="73"/>
      <c r="BA590" s="73"/>
      <c r="BB590" s="73"/>
      <c r="BC590" s="73"/>
      <c r="BD590" s="73"/>
      <c r="BE590" s="73"/>
      <c r="BF590" s="73"/>
      <c r="BG590" s="73"/>
      <c r="BH590" s="73"/>
      <c r="BI590" s="73"/>
      <c r="BJ590" s="73"/>
      <c r="BK590" s="73"/>
      <c r="BL590" s="73"/>
      <c r="BM590" s="73"/>
      <c r="BN590" s="73"/>
    </row>
    <row r="591" spans="1:66" ht="13.2" x14ac:dyDescent="0.3">
      <c r="A591" s="73"/>
      <c r="B591" s="73"/>
      <c r="C591" s="73"/>
      <c r="D591" s="73"/>
      <c r="E591" s="73"/>
      <c r="F591" s="73"/>
      <c r="G591" s="73"/>
      <c r="H591" s="73"/>
      <c r="I591" s="73"/>
      <c r="J591" s="73"/>
      <c r="L591" s="73"/>
      <c r="M591" s="73"/>
      <c r="N591" s="73"/>
      <c r="O591" s="73"/>
      <c r="P591" s="73"/>
      <c r="Q591" s="73"/>
      <c r="R591" s="73"/>
      <c r="X591" s="73"/>
      <c r="Y591" s="73"/>
      <c r="Z591" s="73"/>
      <c r="AA591" s="73"/>
      <c r="AB591" s="73"/>
      <c r="AC591" s="73"/>
      <c r="AD591" s="73"/>
      <c r="AE591" s="73"/>
      <c r="AF591" s="73"/>
      <c r="AG591" s="73"/>
      <c r="AH591" s="73"/>
      <c r="AI591" s="73"/>
      <c r="AJ591" s="73"/>
      <c r="AK591" s="73"/>
      <c r="AL591" s="73"/>
      <c r="AM591" s="73"/>
      <c r="AN591" s="73"/>
      <c r="AO591" s="73"/>
      <c r="AP591" s="73"/>
      <c r="AQ591" s="73"/>
      <c r="AR591" s="73"/>
      <c r="AS591" s="73"/>
      <c r="AT591" s="73"/>
      <c r="AU591" s="73"/>
      <c r="AV591" s="73"/>
      <c r="AW591" s="73"/>
      <c r="AX591" s="73"/>
      <c r="AY591" s="73"/>
      <c r="AZ591" s="73"/>
      <c r="BA591" s="73"/>
      <c r="BB591" s="73"/>
      <c r="BC591" s="73"/>
      <c r="BD591" s="73"/>
      <c r="BE591" s="73"/>
      <c r="BF591" s="73"/>
      <c r="BG591" s="73"/>
      <c r="BH591" s="73"/>
      <c r="BI591" s="73"/>
      <c r="BJ591" s="73"/>
      <c r="BK591" s="73"/>
      <c r="BL591" s="73"/>
      <c r="BM591" s="73"/>
      <c r="BN591" s="73"/>
    </row>
    <row r="592" spans="1:66" ht="13.2" x14ac:dyDescent="0.3">
      <c r="A592" s="73"/>
      <c r="B592" s="73"/>
      <c r="C592" s="73"/>
      <c r="D592" s="73"/>
      <c r="E592" s="73"/>
      <c r="F592" s="73"/>
      <c r="G592" s="73"/>
      <c r="H592" s="73"/>
      <c r="I592" s="73"/>
      <c r="J592" s="73"/>
      <c r="L592" s="73"/>
      <c r="M592" s="73"/>
      <c r="N592" s="73"/>
      <c r="O592" s="73"/>
      <c r="P592" s="73"/>
      <c r="Q592" s="73"/>
      <c r="R592" s="73"/>
      <c r="X592" s="73"/>
      <c r="Y592" s="73"/>
      <c r="Z592" s="73"/>
      <c r="AA592" s="73"/>
      <c r="AB592" s="73"/>
      <c r="AC592" s="73"/>
      <c r="AD592" s="73"/>
      <c r="AE592" s="73"/>
      <c r="AF592" s="73"/>
      <c r="AG592" s="73"/>
      <c r="AH592" s="73"/>
      <c r="AI592" s="73"/>
      <c r="AJ592" s="73"/>
      <c r="AK592" s="73"/>
      <c r="AL592" s="73"/>
      <c r="AM592" s="73"/>
      <c r="AN592" s="73"/>
      <c r="AO592" s="73"/>
      <c r="AP592" s="73"/>
      <c r="AQ592" s="73"/>
      <c r="AR592" s="73"/>
      <c r="AS592" s="73"/>
      <c r="AT592" s="73"/>
      <c r="AU592" s="73"/>
      <c r="AV592" s="73"/>
      <c r="AW592" s="73"/>
      <c r="AX592" s="73"/>
      <c r="AY592" s="73"/>
      <c r="AZ592" s="73"/>
      <c r="BA592" s="73"/>
      <c r="BB592" s="73"/>
      <c r="BC592" s="73"/>
      <c r="BD592" s="73"/>
      <c r="BE592" s="73"/>
      <c r="BF592" s="73"/>
      <c r="BG592" s="73"/>
      <c r="BH592" s="73"/>
      <c r="BI592" s="73"/>
      <c r="BJ592" s="73"/>
      <c r="BK592" s="73"/>
      <c r="BL592" s="73"/>
      <c r="BM592" s="73"/>
      <c r="BN592" s="73"/>
    </row>
    <row r="593" spans="1:66" ht="13.2" x14ac:dyDescent="0.3">
      <c r="A593" s="73"/>
      <c r="B593" s="73"/>
      <c r="C593" s="73"/>
      <c r="D593" s="73"/>
      <c r="E593" s="73"/>
      <c r="F593" s="73"/>
      <c r="G593" s="73"/>
      <c r="H593" s="73"/>
      <c r="I593" s="73"/>
      <c r="J593" s="73"/>
      <c r="L593" s="73"/>
      <c r="M593" s="73"/>
      <c r="N593" s="73"/>
      <c r="O593" s="73"/>
      <c r="P593" s="73"/>
      <c r="Q593" s="73"/>
      <c r="R593" s="73"/>
      <c r="X593" s="73"/>
      <c r="Y593" s="73"/>
      <c r="Z593" s="73"/>
      <c r="AA593" s="73"/>
      <c r="AB593" s="73"/>
      <c r="AC593" s="73"/>
      <c r="AD593" s="73"/>
      <c r="AE593" s="73"/>
      <c r="AF593" s="73"/>
      <c r="AG593" s="73"/>
      <c r="AH593" s="73"/>
      <c r="AI593" s="73"/>
      <c r="AJ593" s="73"/>
      <c r="AK593" s="73"/>
      <c r="AL593" s="73"/>
      <c r="AM593" s="73"/>
      <c r="AN593" s="73"/>
      <c r="AO593" s="73"/>
      <c r="AP593" s="73"/>
      <c r="AQ593" s="73"/>
      <c r="AR593" s="73"/>
      <c r="AS593" s="73"/>
      <c r="AT593" s="73"/>
      <c r="AU593" s="73"/>
      <c r="AV593" s="73"/>
      <c r="AW593" s="73"/>
      <c r="AX593" s="73"/>
      <c r="AY593" s="73"/>
      <c r="AZ593" s="73"/>
      <c r="BA593" s="73"/>
      <c r="BB593" s="73"/>
      <c r="BC593" s="73"/>
      <c r="BD593" s="73"/>
      <c r="BE593" s="73"/>
      <c r="BF593" s="73"/>
      <c r="BG593" s="73"/>
      <c r="BH593" s="73"/>
      <c r="BI593" s="73"/>
      <c r="BJ593" s="73"/>
      <c r="BK593" s="73"/>
      <c r="BL593" s="73"/>
      <c r="BM593" s="73"/>
      <c r="BN593" s="73"/>
    </row>
    <row r="594" spans="1:66" ht="13.2" x14ac:dyDescent="0.3">
      <c r="A594" s="73"/>
      <c r="B594" s="73"/>
      <c r="C594" s="73"/>
      <c r="D594" s="73"/>
      <c r="E594" s="73"/>
      <c r="F594" s="73"/>
      <c r="G594" s="73"/>
      <c r="H594" s="73"/>
      <c r="I594" s="73"/>
      <c r="J594" s="73"/>
      <c r="L594" s="73"/>
      <c r="M594" s="73"/>
      <c r="N594" s="73"/>
      <c r="O594" s="73"/>
      <c r="P594" s="73"/>
      <c r="Q594" s="73"/>
      <c r="R594" s="73"/>
      <c r="X594" s="73"/>
      <c r="Y594" s="73"/>
      <c r="Z594" s="73"/>
      <c r="AA594" s="73"/>
      <c r="AB594" s="73"/>
      <c r="AC594" s="73"/>
      <c r="AD594" s="73"/>
      <c r="AE594" s="73"/>
      <c r="AF594" s="73"/>
      <c r="AG594" s="73"/>
      <c r="AH594" s="73"/>
      <c r="AI594" s="73"/>
      <c r="AJ594" s="73"/>
      <c r="AK594" s="73"/>
      <c r="AL594" s="73"/>
      <c r="AM594" s="73"/>
      <c r="AN594" s="73"/>
      <c r="AO594" s="73"/>
      <c r="AP594" s="73"/>
      <c r="AQ594" s="73"/>
      <c r="AR594" s="73"/>
      <c r="AS594" s="73"/>
      <c r="AT594" s="73"/>
      <c r="AU594" s="73"/>
      <c r="AV594" s="73"/>
      <c r="AW594" s="73"/>
      <c r="AX594" s="73"/>
      <c r="AY594" s="73"/>
      <c r="AZ594" s="73"/>
      <c r="BA594" s="73"/>
      <c r="BB594" s="73"/>
      <c r="BC594" s="73"/>
      <c r="BD594" s="73"/>
      <c r="BE594" s="73"/>
      <c r="BF594" s="73"/>
      <c r="BG594" s="73"/>
      <c r="BH594" s="73"/>
      <c r="BI594" s="73"/>
      <c r="BJ594" s="73"/>
      <c r="BK594" s="73"/>
      <c r="BL594" s="73"/>
      <c r="BM594" s="73"/>
      <c r="BN594" s="73"/>
    </row>
    <row r="595" spans="1:66" ht="13.2" x14ac:dyDescent="0.3">
      <c r="A595" s="73"/>
      <c r="B595" s="73"/>
      <c r="C595" s="73"/>
      <c r="D595" s="73"/>
      <c r="E595" s="73"/>
      <c r="F595" s="73"/>
      <c r="G595" s="73"/>
      <c r="H595" s="73"/>
      <c r="I595" s="73"/>
      <c r="J595" s="73"/>
      <c r="L595" s="73"/>
      <c r="M595" s="73"/>
      <c r="N595" s="73"/>
      <c r="O595" s="73"/>
      <c r="P595" s="73"/>
      <c r="Q595" s="73"/>
      <c r="R595" s="73"/>
      <c r="X595" s="73"/>
      <c r="Y595" s="73"/>
      <c r="Z595" s="73"/>
      <c r="AA595" s="73"/>
      <c r="AB595" s="73"/>
      <c r="AC595" s="73"/>
      <c r="AD595" s="73"/>
      <c r="AE595" s="73"/>
      <c r="AF595" s="73"/>
      <c r="AG595" s="73"/>
      <c r="AH595" s="73"/>
      <c r="AI595" s="73"/>
      <c r="AJ595" s="73"/>
      <c r="AK595" s="73"/>
      <c r="AL595" s="73"/>
      <c r="AM595" s="73"/>
      <c r="AN595" s="73"/>
      <c r="AO595" s="73"/>
      <c r="AP595" s="73"/>
      <c r="AQ595" s="73"/>
      <c r="AR595" s="73"/>
      <c r="AS595" s="73"/>
      <c r="AT595" s="73"/>
      <c r="AU595" s="73"/>
      <c r="AV595" s="73"/>
      <c r="AW595" s="73"/>
      <c r="AX595" s="73"/>
      <c r="AY595" s="73"/>
      <c r="AZ595" s="73"/>
      <c r="BA595" s="73"/>
      <c r="BB595" s="73"/>
      <c r="BC595" s="73"/>
      <c r="BD595" s="73"/>
      <c r="BE595" s="73"/>
      <c r="BF595" s="73"/>
      <c r="BG595" s="73"/>
      <c r="BH595" s="73"/>
      <c r="BI595" s="73"/>
      <c r="BJ595" s="73"/>
      <c r="BK595" s="73"/>
      <c r="BL595" s="73"/>
      <c r="BM595" s="73"/>
      <c r="BN595" s="73"/>
    </row>
    <row r="596" spans="1:66" ht="13.2" x14ac:dyDescent="0.3">
      <c r="A596" s="73"/>
      <c r="B596" s="73"/>
      <c r="C596" s="73"/>
      <c r="D596" s="73"/>
      <c r="E596" s="73"/>
      <c r="F596" s="73"/>
      <c r="G596" s="73"/>
      <c r="H596" s="73"/>
      <c r="I596" s="73"/>
      <c r="J596" s="73"/>
      <c r="L596" s="73"/>
      <c r="M596" s="73"/>
      <c r="N596" s="73"/>
      <c r="O596" s="73"/>
      <c r="P596" s="73"/>
      <c r="Q596" s="73"/>
      <c r="R596" s="73"/>
      <c r="X596" s="73"/>
      <c r="Y596" s="73"/>
      <c r="Z596" s="73"/>
      <c r="AA596" s="73"/>
      <c r="AB596" s="73"/>
      <c r="AC596" s="73"/>
      <c r="AD596" s="73"/>
      <c r="AE596" s="73"/>
      <c r="AF596" s="73"/>
      <c r="AG596" s="73"/>
      <c r="AH596" s="73"/>
      <c r="AI596" s="73"/>
      <c r="AJ596" s="73"/>
      <c r="AK596" s="73"/>
      <c r="AL596" s="73"/>
      <c r="AM596" s="73"/>
      <c r="AN596" s="73"/>
      <c r="AO596" s="73"/>
      <c r="AP596" s="73"/>
      <c r="AQ596" s="73"/>
      <c r="AR596" s="73"/>
      <c r="AS596" s="73"/>
      <c r="AT596" s="73"/>
      <c r="AU596" s="73"/>
      <c r="AV596" s="73"/>
      <c r="AW596" s="73"/>
      <c r="AX596" s="73"/>
      <c r="AY596" s="73"/>
      <c r="AZ596" s="73"/>
      <c r="BA596" s="73"/>
      <c r="BB596" s="73"/>
      <c r="BC596" s="73"/>
      <c r="BD596" s="73"/>
      <c r="BE596" s="73"/>
      <c r="BF596" s="73"/>
      <c r="BG596" s="73"/>
      <c r="BH596" s="73"/>
      <c r="BI596" s="73"/>
      <c r="BJ596" s="73"/>
      <c r="BK596" s="73"/>
      <c r="BL596" s="73"/>
      <c r="BM596" s="73"/>
      <c r="BN596" s="73"/>
    </row>
    <row r="597" spans="1:66" ht="13.2" x14ac:dyDescent="0.3">
      <c r="A597" s="73"/>
      <c r="B597" s="73"/>
      <c r="C597" s="73"/>
      <c r="D597" s="73"/>
      <c r="E597" s="73"/>
      <c r="F597" s="73"/>
      <c r="G597" s="73"/>
      <c r="H597" s="73"/>
      <c r="I597" s="73"/>
      <c r="J597" s="73"/>
      <c r="L597" s="73"/>
      <c r="M597" s="73"/>
      <c r="N597" s="73"/>
      <c r="O597" s="73"/>
      <c r="P597" s="73"/>
      <c r="Q597" s="73"/>
      <c r="R597" s="73"/>
      <c r="X597" s="73"/>
      <c r="Y597" s="73"/>
      <c r="Z597" s="73"/>
      <c r="AA597" s="73"/>
      <c r="AB597" s="73"/>
      <c r="AC597" s="73"/>
      <c r="AD597" s="73"/>
      <c r="AE597" s="73"/>
      <c r="AF597" s="73"/>
      <c r="AG597" s="73"/>
      <c r="AH597" s="73"/>
      <c r="AI597" s="73"/>
      <c r="AJ597" s="73"/>
      <c r="AK597" s="73"/>
      <c r="AL597" s="73"/>
      <c r="AM597" s="73"/>
      <c r="AN597" s="73"/>
      <c r="AO597" s="73"/>
      <c r="AP597" s="73"/>
      <c r="AQ597" s="73"/>
      <c r="AR597" s="73"/>
      <c r="AS597" s="73"/>
      <c r="AT597" s="73"/>
      <c r="AU597" s="73"/>
      <c r="AV597" s="73"/>
      <c r="AW597" s="73"/>
      <c r="AX597" s="73"/>
      <c r="AY597" s="73"/>
      <c r="AZ597" s="73"/>
      <c r="BA597" s="73"/>
      <c r="BB597" s="73"/>
      <c r="BC597" s="73"/>
      <c r="BD597" s="73"/>
      <c r="BE597" s="73"/>
      <c r="BF597" s="73"/>
      <c r="BG597" s="73"/>
      <c r="BH597" s="73"/>
      <c r="BI597" s="73"/>
      <c r="BJ597" s="73"/>
      <c r="BK597" s="73"/>
      <c r="BL597" s="73"/>
      <c r="BM597" s="73"/>
      <c r="BN597" s="73"/>
    </row>
    <row r="598" spans="1:66" ht="13.2" x14ac:dyDescent="0.3">
      <c r="A598" s="73"/>
      <c r="B598" s="73"/>
      <c r="C598" s="73"/>
      <c r="D598" s="73"/>
      <c r="E598" s="73"/>
      <c r="F598" s="73"/>
      <c r="G598" s="73"/>
      <c r="H598" s="73"/>
      <c r="I598" s="73"/>
      <c r="J598" s="73"/>
      <c r="L598" s="73"/>
      <c r="M598" s="73"/>
      <c r="N598" s="73"/>
      <c r="O598" s="73"/>
      <c r="P598" s="73"/>
      <c r="Q598" s="73"/>
      <c r="R598" s="73"/>
      <c r="X598" s="73"/>
      <c r="Y598" s="73"/>
      <c r="Z598" s="73"/>
      <c r="AA598" s="73"/>
      <c r="AB598" s="73"/>
      <c r="AC598" s="73"/>
      <c r="AD598" s="73"/>
      <c r="AE598" s="73"/>
      <c r="AF598" s="73"/>
      <c r="AG598" s="73"/>
      <c r="AH598" s="73"/>
      <c r="AI598" s="73"/>
      <c r="AJ598" s="73"/>
      <c r="AK598" s="73"/>
      <c r="AL598" s="73"/>
      <c r="AM598" s="73"/>
      <c r="AN598" s="73"/>
      <c r="AO598" s="73"/>
      <c r="AP598" s="73"/>
      <c r="AQ598" s="73"/>
      <c r="AR598" s="73"/>
      <c r="AS598" s="73"/>
      <c r="AT598" s="73"/>
      <c r="AU598" s="73"/>
      <c r="AV598" s="73"/>
      <c r="AW598" s="73"/>
      <c r="AX598" s="73"/>
      <c r="AY598" s="73"/>
      <c r="AZ598" s="73"/>
      <c r="BA598" s="73"/>
      <c r="BB598" s="73"/>
      <c r="BC598" s="73"/>
      <c r="BD598" s="73"/>
      <c r="BE598" s="73"/>
      <c r="BF598" s="73"/>
      <c r="BG598" s="73"/>
      <c r="BH598" s="73"/>
      <c r="BI598" s="73"/>
      <c r="BJ598" s="73"/>
      <c r="BK598" s="73"/>
      <c r="BL598" s="73"/>
      <c r="BM598" s="73"/>
      <c r="BN598" s="73"/>
    </row>
    <row r="599" spans="1:66" ht="13.2" x14ac:dyDescent="0.3">
      <c r="A599" s="73"/>
      <c r="B599" s="73"/>
      <c r="C599" s="73"/>
      <c r="D599" s="73"/>
      <c r="E599" s="73"/>
      <c r="F599" s="73"/>
      <c r="G599" s="73"/>
      <c r="H599" s="73"/>
      <c r="I599" s="73"/>
      <c r="J599" s="73"/>
      <c r="L599" s="73"/>
      <c r="M599" s="73"/>
      <c r="N599" s="73"/>
      <c r="O599" s="73"/>
      <c r="P599" s="73"/>
      <c r="Q599" s="73"/>
      <c r="R599" s="73"/>
      <c r="X599" s="73"/>
      <c r="Y599" s="73"/>
      <c r="Z599" s="73"/>
      <c r="AA599" s="73"/>
      <c r="AB599" s="73"/>
      <c r="AC599" s="73"/>
      <c r="AD599" s="73"/>
      <c r="AE599" s="73"/>
      <c r="AF599" s="73"/>
      <c r="AG599" s="73"/>
      <c r="AH599" s="73"/>
      <c r="AI599" s="73"/>
      <c r="AJ599" s="73"/>
      <c r="AK599" s="73"/>
      <c r="AL599" s="73"/>
      <c r="AM599" s="73"/>
      <c r="AN599" s="73"/>
      <c r="AO599" s="73"/>
      <c r="AP599" s="73"/>
      <c r="AQ599" s="73"/>
      <c r="AR599" s="73"/>
      <c r="AS599" s="73"/>
      <c r="AT599" s="73"/>
      <c r="AU599" s="73"/>
      <c r="AV599" s="73"/>
      <c r="AW599" s="73"/>
      <c r="AX599" s="73"/>
      <c r="AY599" s="73"/>
      <c r="AZ599" s="73"/>
      <c r="BA599" s="73"/>
      <c r="BB599" s="73"/>
      <c r="BC599" s="73"/>
      <c r="BD599" s="73"/>
      <c r="BE599" s="73"/>
      <c r="BF599" s="73"/>
      <c r="BG599" s="73"/>
      <c r="BH599" s="73"/>
      <c r="BI599" s="73"/>
      <c r="BJ599" s="73"/>
      <c r="BK599" s="73"/>
      <c r="BL599" s="73"/>
      <c r="BM599" s="73"/>
      <c r="BN599" s="73"/>
    </row>
    <row r="600" spans="1:66" ht="13.2" x14ac:dyDescent="0.3">
      <c r="A600" s="73"/>
      <c r="B600" s="73"/>
      <c r="C600" s="73"/>
      <c r="D600" s="73"/>
      <c r="E600" s="73"/>
      <c r="F600" s="73"/>
      <c r="G600" s="73"/>
      <c r="H600" s="73"/>
      <c r="I600" s="73"/>
      <c r="J600" s="73"/>
      <c r="L600" s="73"/>
      <c r="M600" s="73"/>
      <c r="N600" s="73"/>
      <c r="O600" s="73"/>
      <c r="P600" s="73"/>
      <c r="Q600" s="73"/>
      <c r="R600" s="73"/>
      <c r="X600" s="73"/>
      <c r="Y600" s="73"/>
      <c r="Z600" s="73"/>
      <c r="AA600" s="73"/>
      <c r="AB600" s="73"/>
      <c r="AC600" s="73"/>
      <c r="AD600" s="73"/>
      <c r="AE600" s="73"/>
      <c r="AF600" s="73"/>
      <c r="AG600" s="73"/>
      <c r="AH600" s="73"/>
      <c r="AI600" s="73"/>
      <c r="AJ600" s="73"/>
      <c r="AK600" s="73"/>
      <c r="AL600" s="73"/>
      <c r="AM600" s="73"/>
      <c r="AN600" s="73"/>
      <c r="AO600" s="73"/>
      <c r="AP600" s="73"/>
      <c r="AQ600" s="73"/>
      <c r="AR600" s="73"/>
      <c r="AS600" s="73"/>
      <c r="AT600" s="73"/>
      <c r="AU600" s="73"/>
      <c r="AV600" s="73"/>
      <c r="AW600" s="73"/>
      <c r="AX600" s="73"/>
      <c r="AY600" s="73"/>
      <c r="AZ600" s="73"/>
      <c r="BA600" s="73"/>
      <c r="BB600" s="73"/>
      <c r="BC600" s="73"/>
      <c r="BD600" s="73"/>
      <c r="BE600" s="73"/>
      <c r="BF600" s="73"/>
      <c r="BG600" s="73"/>
      <c r="BH600" s="73"/>
      <c r="BI600" s="73"/>
      <c r="BJ600" s="73"/>
      <c r="BK600" s="73"/>
      <c r="BL600" s="73"/>
      <c r="BM600" s="73"/>
      <c r="BN600" s="73"/>
    </row>
    <row r="601" spans="1:66" ht="13.2" x14ac:dyDescent="0.3">
      <c r="A601" s="73"/>
      <c r="B601" s="73"/>
      <c r="C601" s="73"/>
      <c r="D601" s="73"/>
      <c r="E601" s="73"/>
      <c r="F601" s="73"/>
      <c r="G601" s="73"/>
      <c r="H601" s="73"/>
      <c r="I601" s="73"/>
      <c r="J601" s="73"/>
      <c r="L601" s="73"/>
      <c r="M601" s="73"/>
      <c r="N601" s="73"/>
      <c r="O601" s="73"/>
      <c r="P601" s="73"/>
      <c r="Q601" s="73"/>
      <c r="R601" s="73"/>
      <c r="X601" s="73"/>
      <c r="Y601" s="73"/>
      <c r="Z601" s="73"/>
      <c r="AA601" s="73"/>
      <c r="AB601" s="73"/>
      <c r="AC601" s="73"/>
      <c r="AD601" s="73"/>
      <c r="AE601" s="73"/>
      <c r="AF601" s="73"/>
      <c r="AG601" s="73"/>
      <c r="AH601" s="73"/>
      <c r="AI601" s="73"/>
      <c r="AJ601" s="73"/>
      <c r="AK601" s="73"/>
      <c r="AL601" s="73"/>
      <c r="AM601" s="73"/>
      <c r="AN601" s="73"/>
      <c r="AO601" s="73"/>
      <c r="AP601" s="73"/>
      <c r="AQ601" s="73"/>
      <c r="AR601" s="73"/>
      <c r="AS601" s="73"/>
      <c r="AT601" s="73"/>
      <c r="AU601" s="73"/>
      <c r="AV601" s="73"/>
      <c r="AW601" s="73"/>
      <c r="AX601" s="73"/>
      <c r="AY601" s="73"/>
      <c r="AZ601" s="73"/>
      <c r="BA601" s="73"/>
      <c r="BB601" s="73"/>
      <c r="BC601" s="73"/>
      <c r="BD601" s="73"/>
      <c r="BE601" s="73"/>
      <c r="BF601" s="73"/>
      <c r="BG601" s="73"/>
      <c r="BH601" s="73"/>
      <c r="BI601" s="73"/>
      <c r="BJ601" s="73"/>
      <c r="BK601" s="73"/>
      <c r="BL601" s="73"/>
      <c r="BM601" s="73"/>
      <c r="BN601" s="73"/>
    </row>
    <row r="602" spans="1:66" ht="13.2" x14ac:dyDescent="0.3">
      <c r="A602" s="73"/>
      <c r="B602" s="73"/>
      <c r="C602" s="73"/>
      <c r="D602" s="73"/>
      <c r="E602" s="73"/>
      <c r="F602" s="73"/>
      <c r="G602" s="73"/>
      <c r="H602" s="73"/>
      <c r="I602" s="73"/>
      <c r="J602" s="73"/>
      <c r="L602" s="73"/>
      <c r="M602" s="73"/>
      <c r="N602" s="73"/>
      <c r="O602" s="73"/>
      <c r="P602" s="73"/>
      <c r="Q602" s="73"/>
      <c r="R602" s="73"/>
      <c r="X602" s="73"/>
      <c r="Y602" s="73"/>
      <c r="Z602" s="73"/>
      <c r="AA602" s="73"/>
      <c r="AB602" s="73"/>
      <c r="AC602" s="73"/>
      <c r="AD602" s="73"/>
      <c r="AE602" s="73"/>
      <c r="AF602" s="73"/>
      <c r="AG602" s="73"/>
      <c r="AH602" s="73"/>
      <c r="AI602" s="73"/>
      <c r="AJ602" s="73"/>
      <c r="AK602" s="73"/>
      <c r="AL602" s="73"/>
      <c r="AM602" s="73"/>
      <c r="AN602" s="73"/>
      <c r="AO602" s="73"/>
      <c r="AP602" s="73"/>
      <c r="AQ602" s="73"/>
      <c r="AR602" s="73"/>
      <c r="AS602" s="73"/>
      <c r="AT602" s="73"/>
      <c r="AU602" s="73"/>
      <c r="AV602" s="73"/>
      <c r="AW602" s="73"/>
      <c r="AX602" s="73"/>
      <c r="AY602" s="73"/>
      <c r="AZ602" s="73"/>
      <c r="BA602" s="73"/>
      <c r="BB602" s="73"/>
      <c r="BC602" s="73"/>
      <c r="BD602" s="73"/>
      <c r="BE602" s="73"/>
      <c r="BF602" s="73"/>
      <c r="BG602" s="73"/>
      <c r="BH602" s="73"/>
      <c r="BI602" s="73"/>
      <c r="BJ602" s="73"/>
      <c r="BK602" s="73"/>
      <c r="BL602" s="73"/>
      <c r="BM602" s="73"/>
      <c r="BN602" s="73"/>
    </row>
    <row r="603" spans="1:66" ht="13.2" x14ac:dyDescent="0.3">
      <c r="A603" s="73"/>
      <c r="B603" s="73"/>
      <c r="C603" s="73"/>
      <c r="D603" s="73"/>
      <c r="E603" s="73"/>
      <c r="F603" s="73"/>
      <c r="G603" s="73"/>
      <c r="H603" s="73"/>
      <c r="I603" s="73"/>
      <c r="J603" s="73"/>
      <c r="L603" s="73"/>
      <c r="M603" s="73"/>
      <c r="N603" s="73"/>
      <c r="O603" s="73"/>
      <c r="P603" s="73"/>
      <c r="Q603" s="73"/>
      <c r="R603" s="73"/>
      <c r="X603" s="73"/>
      <c r="Y603" s="73"/>
      <c r="Z603" s="73"/>
      <c r="AA603" s="73"/>
      <c r="AB603" s="73"/>
      <c r="AC603" s="73"/>
      <c r="AD603" s="73"/>
      <c r="AE603" s="73"/>
      <c r="AF603" s="73"/>
      <c r="AG603" s="73"/>
      <c r="AH603" s="73"/>
      <c r="AI603" s="73"/>
      <c r="AJ603" s="73"/>
      <c r="AK603" s="73"/>
      <c r="AL603" s="73"/>
      <c r="AM603" s="73"/>
      <c r="AN603" s="73"/>
      <c r="AO603" s="73"/>
      <c r="AP603" s="73"/>
      <c r="AQ603" s="73"/>
      <c r="AR603" s="73"/>
      <c r="AS603" s="73"/>
      <c r="AT603" s="73"/>
      <c r="AU603" s="73"/>
      <c r="AV603" s="73"/>
      <c r="AW603" s="73"/>
      <c r="AX603" s="73"/>
      <c r="AY603" s="73"/>
      <c r="AZ603" s="73"/>
      <c r="BA603" s="73"/>
      <c r="BB603" s="73"/>
      <c r="BC603" s="73"/>
      <c r="BD603" s="73"/>
      <c r="BE603" s="73"/>
      <c r="BF603" s="73"/>
      <c r="BG603" s="73"/>
      <c r="BH603" s="73"/>
      <c r="BI603" s="73"/>
      <c r="BJ603" s="73"/>
      <c r="BK603" s="73"/>
      <c r="BL603" s="73"/>
      <c r="BM603" s="73"/>
      <c r="BN603" s="73"/>
    </row>
    <row r="604" spans="1:66" ht="13.2" x14ac:dyDescent="0.3">
      <c r="A604" s="73"/>
      <c r="B604" s="73"/>
      <c r="C604" s="73"/>
      <c r="D604" s="73"/>
      <c r="E604" s="73"/>
      <c r="F604" s="73"/>
      <c r="G604" s="73"/>
      <c r="H604" s="73"/>
      <c r="I604" s="73"/>
      <c r="J604" s="73"/>
      <c r="L604" s="73"/>
      <c r="M604" s="73"/>
      <c r="N604" s="73"/>
      <c r="O604" s="73"/>
      <c r="P604" s="73"/>
      <c r="Q604" s="73"/>
      <c r="R604" s="73"/>
      <c r="X604" s="73"/>
      <c r="Y604" s="73"/>
      <c r="Z604" s="73"/>
      <c r="AA604" s="73"/>
      <c r="AB604" s="73"/>
      <c r="AC604" s="73"/>
      <c r="AD604" s="73"/>
      <c r="AE604" s="73"/>
      <c r="AF604" s="73"/>
      <c r="AG604" s="73"/>
      <c r="AH604" s="73"/>
      <c r="AI604" s="73"/>
      <c r="AJ604" s="73"/>
      <c r="AK604" s="73"/>
      <c r="AL604" s="73"/>
      <c r="AM604" s="73"/>
      <c r="AN604" s="73"/>
      <c r="AO604" s="73"/>
      <c r="AP604" s="73"/>
      <c r="AQ604" s="73"/>
      <c r="AR604" s="73"/>
      <c r="AS604" s="73"/>
      <c r="AT604" s="73"/>
      <c r="AU604" s="73"/>
      <c r="AV604" s="73"/>
      <c r="AW604" s="73"/>
      <c r="AX604" s="73"/>
      <c r="AY604" s="73"/>
      <c r="AZ604" s="73"/>
      <c r="BA604" s="73"/>
      <c r="BB604" s="73"/>
      <c r="BC604" s="73"/>
      <c r="BD604" s="73"/>
      <c r="BE604" s="73"/>
      <c r="BF604" s="73"/>
      <c r="BG604" s="73"/>
      <c r="BH604" s="73"/>
      <c r="BI604" s="73"/>
      <c r="BJ604" s="73"/>
      <c r="BK604" s="73"/>
      <c r="BL604" s="73"/>
      <c r="BM604" s="73"/>
      <c r="BN604" s="73"/>
    </row>
    <row r="605" spans="1:66" ht="13.2" x14ac:dyDescent="0.3">
      <c r="A605" s="73"/>
      <c r="B605" s="73"/>
      <c r="C605" s="73"/>
      <c r="D605" s="73"/>
      <c r="E605" s="73"/>
      <c r="F605" s="73"/>
      <c r="G605" s="73"/>
      <c r="H605" s="73"/>
      <c r="I605" s="73"/>
      <c r="J605" s="73"/>
      <c r="L605" s="73"/>
      <c r="M605" s="73"/>
      <c r="N605" s="73"/>
      <c r="O605" s="73"/>
      <c r="P605" s="73"/>
      <c r="Q605" s="73"/>
      <c r="R605" s="73"/>
      <c r="X605" s="73"/>
      <c r="Y605" s="73"/>
      <c r="Z605" s="73"/>
      <c r="AA605" s="73"/>
      <c r="AB605" s="73"/>
      <c r="AC605" s="73"/>
      <c r="AD605" s="73"/>
      <c r="AE605" s="73"/>
      <c r="AF605" s="73"/>
      <c r="AG605" s="73"/>
      <c r="AH605" s="73"/>
      <c r="AI605" s="73"/>
      <c r="AJ605" s="73"/>
      <c r="AK605" s="73"/>
      <c r="AL605" s="73"/>
      <c r="AM605" s="73"/>
      <c r="AN605" s="73"/>
      <c r="AO605" s="73"/>
      <c r="AP605" s="73"/>
      <c r="AQ605" s="73"/>
      <c r="AR605" s="73"/>
      <c r="AS605" s="73"/>
      <c r="AT605" s="73"/>
      <c r="AU605" s="73"/>
      <c r="AV605" s="73"/>
      <c r="AW605" s="73"/>
      <c r="AX605" s="73"/>
      <c r="AY605" s="73"/>
      <c r="AZ605" s="73"/>
      <c r="BA605" s="73"/>
      <c r="BB605" s="73"/>
      <c r="BC605" s="73"/>
      <c r="BD605" s="73"/>
      <c r="BE605" s="73"/>
      <c r="BF605" s="73"/>
      <c r="BG605" s="73"/>
      <c r="BH605" s="73"/>
      <c r="BI605" s="73"/>
      <c r="BJ605" s="73"/>
      <c r="BK605" s="73"/>
      <c r="BL605" s="73"/>
      <c r="BM605" s="73"/>
      <c r="BN605" s="73"/>
    </row>
    <row r="606" spans="1:66" ht="13.2" x14ac:dyDescent="0.3">
      <c r="A606" s="73"/>
      <c r="B606" s="73"/>
      <c r="C606" s="73"/>
      <c r="D606" s="73"/>
      <c r="E606" s="73"/>
      <c r="F606" s="73"/>
      <c r="G606" s="73"/>
      <c r="H606" s="73"/>
      <c r="I606" s="73"/>
      <c r="J606" s="73"/>
      <c r="L606" s="73"/>
      <c r="M606" s="73"/>
      <c r="N606" s="73"/>
      <c r="O606" s="73"/>
      <c r="P606" s="73"/>
      <c r="Q606" s="73"/>
      <c r="R606" s="73"/>
      <c r="X606" s="73"/>
      <c r="Y606" s="73"/>
      <c r="Z606" s="73"/>
      <c r="AA606" s="73"/>
      <c r="AB606" s="73"/>
      <c r="AC606" s="73"/>
      <c r="AD606" s="73"/>
      <c r="AE606" s="73"/>
      <c r="AF606" s="73"/>
      <c r="AG606" s="73"/>
      <c r="AH606" s="73"/>
      <c r="AI606" s="73"/>
      <c r="AJ606" s="73"/>
      <c r="AK606" s="73"/>
      <c r="AL606" s="73"/>
      <c r="AM606" s="73"/>
      <c r="AN606" s="73"/>
      <c r="AO606" s="73"/>
      <c r="AP606" s="73"/>
      <c r="AQ606" s="73"/>
      <c r="AR606" s="73"/>
      <c r="AS606" s="73"/>
      <c r="AT606" s="73"/>
      <c r="AU606" s="73"/>
      <c r="AV606" s="73"/>
      <c r="AW606" s="73"/>
      <c r="AX606" s="73"/>
      <c r="AY606" s="73"/>
      <c r="AZ606" s="73"/>
      <c r="BA606" s="73"/>
      <c r="BB606" s="73"/>
      <c r="BC606" s="73"/>
      <c r="BD606" s="73"/>
      <c r="BE606" s="73"/>
      <c r="BF606" s="73"/>
      <c r="BG606" s="73"/>
      <c r="BH606" s="73"/>
      <c r="BI606" s="73"/>
      <c r="BJ606" s="73"/>
      <c r="BK606" s="73"/>
      <c r="BL606" s="73"/>
      <c r="BM606" s="73"/>
      <c r="BN606" s="73"/>
    </row>
    <row r="607" spans="1:66" ht="13.2" x14ac:dyDescent="0.3">
      <c r="A607" s="73"/>
      <c r="B607" s="73"/>
      <c r="C607" s="73"/>
      <c r="D607" s="73"/>
      <c r="E607" s="73"/>
      <c r="F607" s="73"/>
      <c r="G607" s="73"/>
      <c r="H607" s="73"/>
      <c r="I607" s="73"/>
      <c r="J607" s="73"/>
      <c r="L607" s="73"/>
      <c r="M607" s="73"/>
      <c r="N607" s="73"/>
      <c r="O607" s="73"/>
      <c r="P607" s="73"/>
      <c r="Q607" s="73"/>
      <c r="R607" s="73"/>
      <c r="X607" s="73"/>
      <c r="Y607" s="73"/>
      <c r="Z607" s="73"/>
      <c r="AA607" s="73"/>
      <c r="AB607" s="73"/>
      <c r="AC607" s="73"/>
      <c r="AD607" s="73"/>
      <c r="AE607" s="73"/>
      <c r="AF607" s="73"/>
      <c r="AG607" s="73"/>
      <c r="AH607" s="73"/>
      <c r="AI607" s="73"/>
      <c r="AJ607" s="73"/>
      <c r="AK607" s="73"/>
      <c r="AL607" s="73"/>
      <c r="AM607" s="73"/>
      <c r="AN607" s="73"/>
      <c r="AO607" s="73"/>
      <c r="AP607" s="73"/>
      <c r="AQ607" s="73"/>
      <c r="AR607" s="73"/>
      <c r="AS607" s="73"/>
      <c r="AT607" s="73"/>
      <c r="AU607" s="73"/>
      <c r="AV607" s="73"/>
      <c r="AW607" s="73"/>
      <c r="AX607" s="73"/>
      <c r="AY607" s="73"/>
      <c r="AZ607" s="73"/>
      <c r="BA607" s="73"/>
      <c r="BB607" s="73"/>
      <c r="BC607" s="73"/>
      <c r="BD607" s="73"/>
      <c r="BE607" s="73"/>
      <c r="BF607" s="73"/>
      <c r="BG607" s="73"/>
      <c r="BH607" s="73"/>
      <c r="BI607" s="73"/>
      <c r="BJ607" s="73"/>
      <c r="BK607" s="73"/>
      <c r="BL607" s="73"/>
      <c r="BM607" s="73"/>
      <c r="BN607" s="73"/>
    </row>
    <row r="608" spans="1:66" ht="13.2" x14ac:dyDescent="0.3">
      <c r="A608" s="73"/>
      <c r="B608" s="73"/>
      <c r="C608" s="73"/>
      <c r="D608" s="73"/>
      <c r="E608" s="73"/>
      <c r="F608" s="73"/>
      <c r="G608" s="73"/>
      <c r="H608" s="73"/>
      <c r="I608" s="73"/>
      <c r="J608" s="73"/>
      <c r="L608" s="73"/>
      <c r="M608" s="73"/>
      <c r="N608" s="73"/>
      <c r="O608" s="73"/>
      <c r="P608" s="73"/>
      <c r="Q608" s="73"/>
      <c r="R608" s="73"/>
      <c r="X608" s="73"/>
      <c r="Y608" s="73"/>
      <c r="Z608" s="73"/>
      <c r="AA608" s="73"/>
      <c r="AB608" s="73"/>
      <c r="AC608" s="73"/>
      <c r="AD608" s="73"/>
      <c r="AE608" s="73"/>
      <c r="AF608" s="73"/>
      <c r="AG608" s="73"/>
      <c r="AH608" s="73"/>
      <c r="AI608" s="73"/>
      <c r="AJ608" s="73"/>
      <c r="AK608" s="73"/>
      <c r="AL608" s="73"/>
      <c r="AM608" s="73"/>
      <c r="AN608" s="73"/>
      <c r="AO608" s="73"/>
      <c r="AP608" s="73"/>
      <c r="AQ608" s="73"/>
      <c r="AR608" s="73"/>
      <c r="AS608" s="73"/>
      <c r="AT608" s="73"/>
      <c r="AU608" s="73"/>
      <c r="AV608" s="73"/>
      <c r="AW608" s="73"/>
      <c r="AX608" s="73"/>
      <c r="AY608" s="73"/>
      <c r="AZ608" s="73"/>
      <c r="BA608" s="73"/>
      <c r="BB608" s="73"/>
      <c r="BC608" s="73"/>
      <c r="BD608" s="73"/>
      <c r="BE608" s="73"/>
      <c r="BF608" s="73"/>
      <c r="BG608" s="73"/>
      <c r="BH608" s="73"/>
      <c r="BI608" s="73"/>
      <c r="BJ608" s="73"/>
      <c r="BK608" s="73"/>
      <c r="BL608" s="73"/>
      <c r="BM608" s="73"/>
      <c r="BN608" s="73"/>
    </row>
    <row r="609" spans="1:66" ht="13.2" x14ac:dyDescent="0.3">
      <c r="A609" s="73"/>
      <c r="B609" s="73"/>
      <c r="C609" s="73"/>
      <c r="D609" s="73"/>
      <c r="E609" s="73"/>
      <c r="F609" s="73"/>
      <c r="G609" s="73"/>
      <c r="H609" s="73"/>
      <c r="I609" s="73"/>
      <c r="J609" s="73"/>
      <c r="L609" s="73"/>
      <c r="M609" s="73"/>
      <c r="N609" s="73"/>
      <c r="O609" s="73"/>
      <c r="P609" s="73"/>
      <c r="Q609" s="73"/>
      <c r="R609" s="73"/>
      <c r="X609" s="73"/>
      <c r="Y609" s="73"/>
      <c r="Z609" s="73"/>
      <c r="AA609" s="73"/>
      <c r="AB609" s="73"/>
      <c r="AC609" s="73"/>
      <c r="AD609" s="73"/>
      <c r="AE609" s="73"/>
      <c r="AF609" s="73"/>
      <c r="AG609" s="73"/>
      <c r="AH609" s="73"/>
      <c r="AI609" s="73"/>
      <c r="AJ609" s="73"/>
      <c r="AK609" s="73"/>
      <c r="AL609" s="73"/>
      <c r="AM609" s="73"/>
      <c r="AN609" s="73"/>
      <c r="AO609" s="73"/>
      <c r="AP609" s="73"/>
      <c r="AQ609" s="73"/>
      <c r="AR609" s="73"/>
      <c r="AS609" s="73"/>
      <c r="AT609" s="73"/>
      <c r="AU609" s="73"/>
      <c r="AV609" s="73"/>
      <c r="AW609" s="73"/>
      <c r="AX609" s="73"/>
      <c r="AY609" s="73"/>
      <c r="AZ609" s="73"/>
      <c r="BA609" s="73"/>
      <c r="BB609" s="73"/>
      <c r="BC609" s="73"/>
      <c r="BD609" s="73"/>
      <c r="BE609" s="73"/>
      <c r="BF609" s="73"/>
      <c r="BG609" s="73"/>
      <c r="BH609" s="73"/>
      <c r="BI609" s="73"/>
      <c r="BJ609" s="73"/>
      <c r="BK609" s="73"/>
      <c r="BL609" s="73"/>
      <c r="BM609" s="73"/>
      <c r="BN609" s="73"/>
    </row>
    <row r="610" spans="1:66" ht="13.2" x14ac:dyDescent="0.3">
      <c r="A610" s="73"/>
      <c r="B610" s="73"/>
      <c r="C610" s="73"/>
      <c r="D610" s="73"/>
      <c r="E610" s="73"/>
      <c r="F610" s="73"/>
      <c r="G610" s="73"/>
      <c r="H610" s="73"/>
      <c r="I610" s="73"/>
      <c r="J610" s="73"/>
      <c r="L610" s="73"/>
      <c r="M610" s="73"/>
      <c r="N610" s="73"/>
      <c r="O610" s="73"/>
      <c r="P610" s="73"/>
      <c r="Q610" s="73"/>
      <c r="R610" s="73"/>
      <c r="X610" s="73"/>
      <c r="Y610" s="73"/>
      <c r="Z610" s="73"/>
      <c r="AA610" s="73"/>
      <c r="AB610" s="73"/>
      <c r="AC610" s="73"/>
      <c r="AD610" s="73"/>
      <c r="AE610" s="73"/>
      <c r="AF610" s="73"/>
      <c r="AG610" s="73"/>
      <c r="AH610" s="73"/>
      <c r="AI610" s="73"/>
      <c r="AJ610" s="73"/>
      <c r="AK610" s="73"/>
      <c r="AL610" s="73"/>
      <c r="AM610" s="73"/>
      <c r="AN610" s="73"/>
      <c r="AO610" s="73"/>
      <c r="AP610" s="73"/>
      <c r="AQ610" s="73"/>
      <c r="AR610" s="73"/>
      <c r="AS610" s="73"/>
      <c r="AT610" s="73"/>
      <c r="AU610" s="73"/>
      <c r="AV610" s="73"/>
      <c r="AW610" s="73"/>
      <c r="AX610" s="73"/>
      <c r="AY610" s="73"/>
      <c r="AZ610" s="73"/>
      <c r="BA610" s="73"/>
      <c r="BB610" s="73"/>
      <c r="BC610" s="73"/>
      <c r="BD610" s="73"/>
      <c r="BE610" s="73"/>
      <c r="BF610" s="73"/>
      <c r="BG610" s="73"/>
      <c r="BH610" s="73"/>
      <c r="BI610" s="73"/>
      <c r="BJ610" s="73"/>
      <c r="BK610" s="73"/>
      <c r="BL610" s="73"/>
      <c r="BM610" s="73"/>
      <c r="BN610" s="73"/>
    </row>
    <row r="611" spans="1:66" ht="13.2" x14ac:dyDescent="0.3">
      <c r="A611" s="73"/>
      <c r="B611" s="73"/>
      <c r="C611" s="73"/>
      <c r="D611" s="73"/>
      <c r="E611" s="73"/>
      <c r="F611" s="73"/>
      <c r="G611" s="73"/>
      <c r="H611" s="73"/>
      <c r="I611" s="73"/>
      <c r="J611" s="73"/>
      <c r="L611" s="73"/>
      <c r="M611" s="73"/>
      <c r="N611" s="73"/>
      <c r="O611" s="73"/>
      <c r="P611" s="73"/>
      <c r="Q611" s="73"/>
      <c r="R611" s="73"/>
      <c r="X611" s="73"/>
      <c r="Y611" s="73"/>
      <c r="Z611" s="73"/>
      <c r="AA611" s="73"/>
      <c r="AB611" s="73"/>
      <c r="AC611" s="73"/>
      <c r="AD611" s="73"/>
      <c r="AE611" s="73"/>
      <c r="AF611" s="73"/>
      <c r="AG611" s="73"/>
      <c r="AH611" s="73"/>
      <c r="AI611" s="73"/>
      <c r="AJ611" s="73"/>
      <c r="AK611" s="73"/>
      <c r="AL611" s="73"/>
      <c r="AM611" s="73"/>
      <c r="AN611" s="73"/>
      <c r="AO611" s="73"/>
      <c r="AP611" s="73"/>
      <c r="AQ611" s="73"/>
      <c r="AR611" s="73"/>
      <c r="AS611" s="73"/>
      <c r="AT611" s="73"/>
      <c r="AU611" s="73"/>
      <c r="AV611" s="73"/>
      <c r="AW611" s="73"/>
      <c r="AX611" s="73"/>
      <c r="AY611" s="73"/>
      <c r="AZ611" s="73"/>
      <c r="BA611" s="73"/>
      <c r="BB611" s="73"/>
      <c r="BC611" s="73"/>
      <c r="BD611" s="73"/>
      <c r="BE611" s="73"/>
      <c r="BF611" s="73"/>
      <c r="BG611" s="73"/>
      <c r="BH611" s="73"/>
      <c r="BI611" s="73"/>
      <c r="BJ611" s="73"/>
      <c r="BK611" s="73"/>
      <c r="BL611" s="73"/>
      <c r="BM611" s="73"/>
      <c r="BN611" s="73"/>
    </row>
    <row r="612" spans="1:66" ht="13.2" x14ac:dyDescent="0.3">
      <c r="A612" s="73"/>
      <c r="B612" s="73"/>
      <c r="C612" s="73"/>
      <c r="D612" s="73"/>
      <c r="E612" s="73"/>
      <c r="F612" s="73"/>
      <c r="G612" s="73"/>
      <c r="H612" s="73"/>
      <c r="I612" s="73"/>
      <c r="J612" s="73"/>
      <c r="L612" s="73"/>
      <c r="M612" s="73"/>
      <c r="N612" s="73"/>
      <c r="O612" s="73"/>
      <c r="P612" s="73"/>
      <c r="Q612" s="73"/>
      <c r="R612" s="73"/>
      <c r="X612" s="73"/>
      <c r="Y612" s="73"/>
      <c r="Z612" s="73"/>
      <c r="AA612" s="73"/>
      <c r="AB612" s="73"/>
      <c r="AC612" s="73"/>
      <c r="AD612" s="73"/>
      <c r="AE612" s="73"/>
      <c r="AF612" s="73"/>
      <c r="AG612" s="73"/>
      <c r="AH612" s="73"/>
      <c r="AI612" s="73"/>
      <c r="AJ612" s="73"/>
      <c r="AK612" s="73"/>
      <c r="AL612" s="73"/>
      <c r="AM612" s="73"/>
      <c r="AN612" s="73"/>
      <c r="AO612" s="73"/>
      <c r="AP612" s="73"/>
      <c r="AQ612" s="73"/>
      <c r="AR612" s="73"/>
      <c r="AS612" s="73"/>
      <c r="AT612" s="73"/>
      <c r="AU612" s="73"/>
      <c r="AV612" s="73"/>
      <c r="AW612" s="73"/>
      <c r="AX612" s="73"/>
      <c r="AY612" s="73"/>
      <c r="AZ612" s="73"/>
      <c r="BA612" s="73"/>
      <c r="BB612" s="73"/>
      <c r="BC612" s="73"/>
      <c r="BD612" s="73"/>
      <c r="BE612" s="73"/>
      <c r="BF612" s="73"/>
      <c r="BG612" s="73"/>
      <c r="BH612" s="73"/>
      <c r="BI612" s="73"/>
      <c r="BJ612" s="73"/>
      <c r="BK612" s="73"/>
      <c r="BL612" s="73"/>
      <c r="BM612" s="73"/>
      <c r="BN612" s="73"/>
    </row>
    <row r="613" spans="1:66" ht="13.2" x14ac:dyDescent="0.3">
      <c r="A613" s="73"/>
      <c r="B613" s="73"/>
      <c r="C613" s="73"/>
      <c r="D613" s="73"/>
      <c r="E613" s="73"/>
      <c r="F613" s="73"/>
      <c r="G613" s="73"/>
      <c r="H613" s="73"/>
      <c r="I613" s="73"/>
      <c r="J613" s="73"/>
      <c r="L613" s="73"/>
      <c r="M613" s="73"/>
      <c r="N613" s="73"/>
      <c r="O613" s="73"/>
      <c r="P613" s="73"/>
      <c r="Q613" s="73"/>
      <c r="R613" s="73"/>
      <c r="X613" s="73"/>
      <c r="Y613" s="73"/>
      <c r="Z613" s="73"/>
      <c r="AA613" s="73"/>
      <c r="AB613" s="73"/>
      <c r="AC613" s="73"/>
      <c r="AD613" s="73"/>
      <c r="AE613" s="73"/>
      <c r="AF613" s="73"/>
      <c r="AG613" s="73"/>
      <c r="AH613" s="73"/>
      <c r="AI613" s="73"/>
      <c r="AJ613" s="73"/>
      <c r="AK613" s="73"/>
      <c r="AL613" s="73"/>
      <c r="AM613" s="73"/>
      <c r="AN613" s="73"/>
      <c r="AO613" s="73"/>
      <c r="AP613" s="73"/>
      <c r="AQ613" s="73"/>
      <c r="AR613" s="73"/>
      <c r="AS613" s="73"/>
      <c r="AT613" s="73"/>
      <c r="AU613" s="73"/>
      <c r="AV613" s="73"/>
      <c r="AW613" s="73"/>
      <c r="AX613" s="73"/>
      <c r="AY613" s="73"/>
      <c r="AZ613" s="73"/>
      <c r="BA613" s="73"/>
      <c r="BB613" s="73"/>
      <c r="BC613" s="73"/>
      <c r="BD613" s="73"/>
      <c r="BE613" s="73"/>
      <c r="BF613" s="73"/>
      <c r="BG613" s="73"/>
      <c r="BH613" s="73"/>
      <c r="BI613" s="73"/>
      <c r="BJ613" s="73"/>
      <c r="BK613" s="73"/>
      <c r="BL613" s="73"/>
      <c r="BM613" s="73"/>
      <c r="BN613" s="73"/>
    </row>
    <row r="614" spans="1:66" ht="13.2" x14ac:dyDescent="0.3">
      <c r="A614" s="73"/>
      <c r="B614" s="73"/>
      <c r="C614" s="73"/>
      <c r="D614" s="73"/>
      <c r="E614" s="73"/>
      <c r="F614" s="73"/>
      <c r="G614" s="73"/>
      <c r="H614" s="73"/>
      <c r="I614" s="73"/>
      <c r="J614" s="73"/>
      <c r="L614" s="73"/>
      <c r="M614" s="73"/>
      <c r="N614" s="73"/>
      <c r="O614" s="73"/>
      <c r="P614" s="73"/>
      <c r="Q614" s="73"/>
      <c r="R614" s="73"/>
      <c r="X614" s="73"/>
      <c r="Y614" s="73"/>
      <c r="Z614" s="73"/>
      <c r="AA614" s="73"/>
      <c r="AB614" s="73"/>
      <c r="AC614" s="73"/>
      <c r="AD614" s="73"/>
      <c r="AE614" s="73"/>
      <c r="AF614" s="73"/>
      <c r="AG614" s="73"/>
      <c r="AH614" s="73"/>
      <c r="AI614" s="73"/>
      <c r="AJ614" s="73"/>
      <c r="AK614" s="73"/>
      <c r="AL614" s="73"/>
      <c r="AM614" s="73"/>
      <c r="AN614" s="73"/>
      <c r="AO614" s="73"/>
      <c r="AP614" s="73"/>
      <c r="AQ614" s="73"/>
      <c r="AR614" s="73"/>
      <c r="AS614" s="73"/>
      <c r="AT614" s="73"/>
      <c r="AU614" s="73"/>
      <c r="AV614" s="73"/>
      <c r="AW614" s="73"/>
      <c r="AX614" s="73"/>
      <c r="AY614" s="73"/>
      <c r="AZ614" s="73"/>
      <c r="BA614" s="73"/>
      <c r="BB614" s="73"/>
      <c r="BC614" s="73"/>
      <c r="BD614" s="73"/>
      <c r="BE614" s="73"/>
      <c r="BF614" s="73"/>
      <c r="BG614" s="73"/>
      <c r="BH614" s="73"/>
      <c r="BI614" s="73"/>
      <c r="BJ614" s="73"/>
      <c r="BK614" s="73"/>
      <c r="BL614" s="73"/>
      <c r="BM614" s="73"/>
      <c r="BN614" s="73"/>
    </row>
    <row r="615" spans="1:66" ht="13.2" x14ac:dyDescent="0.3">
      <c r="A615" s="73"/>
      <c r="B615" s="73"/>
      <c r="C615" s="73"/>
      <c r="D615" s="73"/>
      <c r="E615" s="73"/>
      <c r="F615" s="73"/>
      <c r="G615" s="73"/>
      <c r="H615" s="73"/>
      <c r="I615" s="73"/>
      <c r="J615" s="73"/>
      <c r="L615" s="73"/>
      <c r="M615" s="73"/>
      <c r="N615" s="73"/>
      <c r="O615" s="73"/>
      <c r="P615" s="73"/>
      <c r="Q615" s="73"/>
      <c r="R615" s="73"/>
      <c r="X615" s="73"/>
      <c r="Y615" s="73"/>
      <c r="Z615" s="73"/>
      <c r="AA615" s="73"/>
      <c r="AB615" s="73"/>
      <c r="AC615" s="73"/>
      <c r="AD615" s="73"/>
      <c r="AE615" s="73"/>
      <c r="AF615" s="73"/>
      <c r="AG615" s="73"/>
      <c r="AH615" s="73"/>
      <c r="AI615" s="73"/>
      <c r="AJ615" s="73"/>
      <c r="AK615" s="73"/>
      <c r="AL615" s="73"/>
      <c r="AM615" s="73"/>
      <c r="AN615" s="73"/>
      <c r="AO615" s="73"/>
      <c r="AP615" s="73"/>
      <c r="AQ615" s="73"/>
      <c r="AR615" s="73"/>
      <c r="AS615" s="73"/>
      <c r="AT615" s="73"/>
      <c r="AU615" s="73"/>
      <c r="AV615" s="73"/>
      <c r="AW615" s="73"/>
      <c r="AX615" s="73"/>
      <c r="AY615" s="73"/>
      <c r="AZ615" s="73"/>
      <c r="BA615" s="73"/>
      <c r="BB615" s="73"/>
      <c r="BC615" s="73"/>
      <c r="BD615" s="73"/>
      <c r="BE615" s="73"/>
      <c r="BF615" s="73"/>
      <c r="BG615" s="73"/>
      <c r="BH615" s="73"/>
      <c r="BI615" s="73"/>
      <c r="BJ615" s="73"/>
      <c r="BK615" s="73"/>
      <c r="BL615" s="73"/>
      <c r="BM615" s="73"/>
      <c r="BN615" s="73"/>
    </row>
    <row r="616" spans="1:66" ht="13.2" x14ac:dyDescent="0.3">
      <c r="A616" s="73"/>
      <c r="B616" s="73"/>
      <c r="C616" s="73"/>
      <c r="D616" s="73"/>
      <c r="E616" s="73"/>
      <c r="F616" s="73"/>
      <c r="G616" s="73"/>
      <c r="H616" s="73"/>
      <c r="I616" s="73"/>
      <c r="J616" s="73"/>
      <c r="L616" s="73"/>
      <c r="M616" s="73"/>
      <c r="N616" s="73"/>
      <c r="O616" s="73"/>
      <c r="P616" s="73"/>
      <c r="Q616" s="73"/>
      <c r="R616" s="73"/>
      <c r="X616" s="73"/>
      <c r="Y616" s="73"/>
      <c r="Z616" s="73"/>
      <c r="AA616" s="73"/>
      <c r="AB616" s="73"/>
      <c r="AC616" s="73"/>
      <c r="AD616" s="73"/>
      <c r="AE616" s="73"/>
      <c r="AF616" s="73"/>
      <c r="AG616" s="73"/>
      <c r="AH616" s="73"/>
      <c r="AI616" s="73"/>
      <c r="AJ616" s="73"/>
      <c r="AK616" s="73"/>
      <c r="AL616" s="73"/>
      <c r="AM616" s="73"/>
      <c r="AN616" s="73"/>
      <c r="AO616" s="73"/>
      <c r="AP616" s="73"/>
      <c r="AQ616" s="73"/>
      <c r="AR616" s="73"/>
      <c r="AS616" s="73"/>
      <c r="AT616" s="73"/>
      <c r="AU616" s="73"/>
      <c r="AV616" s="73"/>
      <c r="AW616" s="73"/>
      <c r="AX616" s="73"/>
      <c r="AY616" s="73"/>
      <c r="AZ616" s="73"/>
      <c r="BA616" s="73"/>
      <c r="BB616" s="73"/>
      <c r="BC616" s="73"/>
      <c r="BD616" s="73"/>
      <c r="BE616" s="73"/>
      <c r="BF616" s="73"/>
      <c r="BG616" s="73"/>
      <c r="BH616" s="73"/>
      <c r="BI616" s="73"/>
      <c r="BJ616" s="73"/>
      <c r="BK616" s="73"/>
      <c r="BL616" s="73"/>
      <c r="BM616" s="73"/>
      <c r="BN616" s="73"/>
    </row>
    <row r="617" spans="1:66" ht="13.2" x14ac:dyDescent="0.3">
      <c r="A617" s="73"/>
      <c r="B617" s="73"/>
      <c r="C617" s="73"/>
      <c r="D617" s="73"/>
      <c r="E617" s="73"/>
      <c r="F617" s="73"/>
      <c r="G617" s="73"/>
      <c r="H617" s="73"/>
      <c r="I617" s="73"/>
      <c r="J617" s="73"/>
      <c r="L617" s="73"/>
      <c r="M617" s="73"/>
      <c r="N617" s="73"/>
      <c r="O617" s="73"/>
      <c r="P617" s="73"/>
      <c r="Q617" s="73"/>
      <c r="R617" s="73"/>
      <c r="X617" s="73"/>
      <c r="Y617" s="73"/>
      <c r="Z617" s="73"/>
      <c r="AA617" s="73"/>
      <c r="AB617" s="73"/>
      <c r="AC617" s="73"/>
      <c r="AD617" s="73"/>
      <c r="AE617" s="73"/>
      <c r="AF617" s="73"/>
      <c r="AG617" s="73"/>
      <c r="AH617" s="73"/>
      <c r="AI617" s="73"/>
      <c r="AJ617" s="73"/>
      <c r="AK617" s="73"/>
      <c r="AL617" s="73"/>
      <c r="AM617" s="73"/>
      <c r="AN617" s="73"/>
      <c r="AO617" s="73"/>
      <c r="AP617" s="73"/>
      <c r="AQ617" s="73"/>
      <c r="AR617" s="73"/>
      <c r="AS617" s="73"/>
      <c r="AT617" s="73"/>
      <c r="AU617" s="73"/>
      <c r="AV617" s="73"/>
      <c r="AW617" s="73"/>
      <c r="AX617" s="73"/>
      <c r="AY617" s="73"/>
      <c r="AZ617" s="73"/>
      <c r="BA617" s="73"/>
      <c r="BB617" s="73"/>
      <c r="BC617" s="73"/>
      <c r="BD617" s="73"/>
      <c r="BE617" s="73"/>
      <c r="BF617" s="73"/>
      <c r="BG617" s="73"/>
      <c r="BH617" s="73"/>
      <c r="BI617" s="73"/>
      <c r="BJ617" s="73"/>
      <c r="BK617" s="73"/>
      <c r="BL617" s="73"/>
      <c r="BM617" s="73"/>
      <c r="BN617" s="73"/>
    </row>
    <row r="618" spans="1:66" ht="13.2" x14ac:dyDescent="0.3">
      <c r="A618" s="73"/>
      <c r="B618" s="73"/>
      <c r="C618" s="73"/>
      <c r="D618" s="73"/>
      <c r="E618" s="73"/>
      <c r="F618" s="73"/>
      <c r="G618" s="73"/>
      <c r="H618" s="73"/>
      <c r="I618" s="73"/>
      <c r="J618" s="73"/>
      <c r="L618" s="73"/>
      <c r="M618" s="73"/>
      <c r="N618" s="73"/>
      <c r="O618" s="73"/>
      <c r="P618" s="73"/>
      <c r="Q618" s="73"/>
      <c r="R618" s="73"/>
      <c r="X618" s="73"/>
      <c r="Y618" s="73"/>
      <c r="Z618" s="73"/>
      <c r="AA618" s="73"/>
      <c r="AB618" s="73"/>
      <c r="AC618" s="73"/>
      <c r="AD618" s="73"/>
      <c r="AE618" s="73"/>
      <c r="AF618" s="73"/>
      <c r="AG618" s="73"/>
      <c r="AH618" s="73"/>
      <c r="AI618" s="73"/>
      <c r="AJ618" s="73"/>
      <c r="AK618" s="73"/>
      <c r="AL618" s="73"/>
      <c r="AM618" s="73"/>
      <c r="AN618" s="73"/>
      <c r="AO618" s="73"/>
      <c r="AP618" s="73"/>
      <c r="AQ618" s="73"/>
      <c r="AR618" s="73"/>
      <c r="AS618" s="73"/>
      <c r="AT618" s="73"/>
      <c r="AU618" s="73"/>
      <c r="AV618" s="73"/>
      <c r="AW618" s="73"/>
      <c r="AX618" s="73"/>
      <c r="AY618" s="73"/>
      <c r="AZ618" s="73"/>
      <c r="BA618" s="73"/>
      <c r="BB618" s="73"/>
      <c r="BC618" s="73"/>
      <c r="BD618" s="73"/>
      <c r="BE618" s="73"/>
      <c r="BF618" s="73"/>
      <c r="BG618" s="73"/>
      <c r="BH618" s="73"/>
      <c r="BI618" s="73"/>
      <c r="BJ618" s="73"/>
      <c r="BK618" s="73"/>
      <c r="BL618" s="73"/>
      <c r="BM618" s="73"/>
      <c r="BN618" s="73"/>
    </row>
    <row r="619" spans="1:66" ht="13.2" x14ac:dyDescent="0.3">
      <c r="A619" s="73"/>
      <c r="B619" s="73"/>
      <c r="C619" s="73"/>
      <c r="D619" s="73"/>
      <c r="E619" s="73"/>
      <c r="F619" s="73"/>
      <c r="G619" s="73"/>
      <c r="H619" s="73"/>
      <c r="I619" s="73"/>
      <c r="J619" s="73"/>
      <c r="L619" s="73"/>
      <c r="M619" s="73"/>
      <c r="N619" s="73"/>
      <c r="O619" s="73"/>
      <c r="P619" s="73"/>
      <c r="Q619" s="73"/>
      <c r="R619" s="73"/>
      <c r="X619" s="73"/>
      <c r="Y619" s="73"/>
      <c r="Z619" s="73"/>
      <c r="AA619" s="73"/>
      <c r="AB619" s="73"/>
      <c r="AC619" s="73"/>
      <c r="AD619" s="73"/>
      <c r="AE619" s="73"/>
      <c r="AF619" s="73"/>
      <c r="AG619" s="73"/>
      <c r="AH619" s="73"/>
      <c r="AI619" s="73"/>
      <c r="AJ619" s="73"/>
      <c r="AK619" s="73"/>
      <c r="AL619" s="73"/>
      <c r="AM619" s="73"/>
      <c r="AN619" s="73"/>
      <c r="AO619" s="73"/>
      <c r="AP619" s="73"/>
      <c r="AQ619" s="73"/>
      <c r="AR619" s="73"/>
      <c r="AS619" s="73"/>
      <c r="AT619" s="73"/>
      <c r="AU619" s="73"/>
      <c r="AV619" s="73"/>
      <c r="AW619" s="73"/>
      <c r="AX619" s="73"/>
      <c r="AY619" s="73"/>
      <c r="AZ619" s="73"/>
      <c r="BA619" s="73"/>
      <c r="BB619" s="73"/>
      <c r="BC619" s="73"/>
      <c r="BD619" s="73"/>
      <c r="BE619" s="73"/>
      <c r="BF619" s="73"/>
      <c r="BG619" s="73"/>
      <c r="BH619" s="73"/>
      <c r="BI619" s="73"/>
      <c r="BJ619" s="73"/>
      <c r="BK619" s="73"/>
      <c r="BL619" s="73"/>
      <c r="BM619" s="73"/>
      <c r="BN619" s="73"/>
    </row>
    <row r="620" spans="1:66" ht="13.2" x14ac:dyDescent="0.3">
      <c r="A620" s="73"/>
      <c r="B620" s="73"/>
      <c r="C620" s="73"/>
      <c r="D620" s="73"/>
      <c r="E620" s="73"/>
      <c r="F620" s="73"/>
      <c r="G620" s="73"/>
      <c r="H620" s="73"/>
      <c r="I620" s="73"/>
      <c r="J620" s="73"/>
      <c r="L620" s="73"/>
      <c r="M620" s="73"/>
      <c r="N620" s="73"/>
      <c r="O620" s="73"/>
      <c r="P620" s="73"/>
      <c r="Q620" s="73"/>
      <c r="R620" s="73"/>
      <c r="X620" s="73"/>
      <c r="Y620" s="73"/>
      <c r="Z620" s="73"/>
      <c r="AA620" s="73"/>
      <c r="AB620" s="73"/>
      <c r="AC620" s="73"/>
      <c r="AD620" s="73"/>
      <c r="AE620" s="73"/>
      <c r="AF620" s="73"/>
      <c r="AG620" s="73"/>
      <c r="AH620" s="73"/>
      <c r="AI620" s="73"/>
      <c r="AJ620" s="73"/>
      <c r="AK620" s="73"/>
      <c r="AL620" s="73"/>
      <c r="AM620" s="73"/>
      <c r="AN620" s="73"/>
      <c r="AO620" s="73"/>
      <c r="AP620" s="73"/>
      <c r="AQ620" s="73"/>
      <c r="AR620" s="73"/>
      <c r="AS620" s="73"/>
      <c r="AT620" s="73"/>
      <c r="AU620" s="73"/>
      <c r="AV620" s="73"/>
      <c r="AW620" s="73"/>
      <c r="AX620" s="73"/>
      <c r="AY620" s="73"/>
      <c r="AZ620" s="73"/>
      <c r="BA620" s="73"/>
      <c r="BB620" s="73"/>
      <c r="BC620" s="73"/>
      <c r="BD620" s="73"/>
      <c r="BE620" s="73"/>
      <c r="BF620" s="73"/>
      <c r="BG620" s="73"/>
      <c r="BH620" s="73"/>
      <c r="BI620" s="73"/>
      <c r="BJ620" s="73"/>
      <c r="BK620" s="73"/>
      <c r="BL620" s="73"/>
      <c r="BM620" s="73"/>
      <c r="BN620" s="73"/>
    </row>
    <row r="621" spans="1:66" ht="13.2" x14ac:dyDescent="0.3">
      <c r="A621" s="73"/>
      <c r="B621" s="73"/>
      <c r="C621" s="73"/>
      <c r="D621" s="73"/>
      <c r="E621" s="73"/>
      <c r="F621" s="73"/>
      <c r="G621" s="73"/>
      <c r="H621" s="73"/>
      <c r="I621" s="73"/>
      <c r="J621" s="73"/>
      <c r="L621" s="73"/>
      <c r="M621" s="73"/>
      <c r="N621" s="73"/>
      <c r="O621" s="73"/>
      <c r="P621" s="73"/>
      <c r="Q621" s="73"/>
      <c r="R621" s="73"/>
      <c r="X621" s="73"/>
      <c r="Y621" s="73"/>
      <c r="Z621" s="73"/>
      <c r="AA621" s="73"/>
      <c r="AB621" s="73"/>
      <c r="AC621" s="73"/>
      <c r="AD621" s="73"/>
      <c r="AE621" s="73"/>
      <c r="AF621" s="73"/>
      <c r="AG621" s="73"/>
      <c r="AH621" s="73"/>
      <c r="AI621" s="73"/>
      <c r="AJ621" s="73"/>
      <c r="AK621" s="73"/>
      <c r="AL621" s="73"/>
      <c r="AM621" s="73"/>
      <c r="AN621" s="73"/>
      <c r="AO621" s="73"/>
      <c r="AP621" s="73"/>
      <c r="AQ621" s="73"/>
      <c r="AR621" s="73"/>
      <c r="AS621" s="73"/>
      <c r="AT621" s="73"/>
      <c r="AU621" s="73"/>
      <c r="AV621" s="73"/>
      <c r="AW621" s="73"/>
      <c r="AX621" s="73"/>
      <c r="AY621" s="73"/>
      <c r="AZ621" s="73"/>
      <c r="BA621" s="73"/>
      <c r="BB621" s="73"/>
      <c r="BC621" s="73"/>
      <c r="BD621" s="73"/>
      <c r="BE621" s="73"/>
      <c r="BF621" s="73"/>
      <c r="BG621" s="73"/>
      <c r="BH621" s="73"/>
      <c r="BI621" s="73"/>
      <c r="BJ621" s="73"/>
      <c r="BK621" s="73"/>
      <c r="BL621" s="73"/>
      <c r="BM621" s="73"/>
      <c r="BN621" s="73"/>
    </row>
    <row r="622" spans="1:66" ht="13.2" x14ac:dyDescent="0.3">
      <c r="A622" s="73"/>
      <c r="B622" s="73"/>
      <c r="C622" s="73"/>
      <c r="D622" s="73"/>
      <c r="E622" s="73"/>
      <c r="F622" s="73"/>
      <c r="G622" s="73"/>
      <c r="H622" s="73"/>
      <c r="I622" s="73"/>
      <c r="J622" s="73"/>
      <c r="L622" s="73"/>
      <c r="M622" s="73"/>
      <c r="N622" s="73"/>
      <c r="O622" s="73"/>
      <c r="P622" s="73"/>
      <c r="Q622" s="73"/>
      <c r="R622" s="73"/>
      <c r="X622" s="73"/>
      <c r="Y622" s="73"/>
      <c r="Z622" s="73"/>
      <c r="AA622" s="73"/>
      <c r="AB622" s="73"/>
      <c r="AC622" s="73"/>
      <c r="AD622" s="73"/>
      <c r="AE622" s="73"/>
      <c r="AF622" s="73"/>
      <c r="AG622" s="73"/>
      <c r="AH622" s="73"/>
      <c r="AI622" s="73"/>
      <c r="AJ622" s="73"/>
      <c r="AK622" s="73"/>
      <c r="AL622" s="73"/>
      <c r="AM622" s="73"/>
      <c r="AN622" s="73"/>
      <c r="AO622" s="73"/>
      <c r="AP622" s="73"/>
      <c r="AQ622" s="73"/>
      <c r="AR622" s="73"/>
      <c r="AS622" s="73"/>
      <c r="AT622" s="73"/>
      <c r="AU622" s="73"/>
      <c r="AV622" s="73"/>
      <c r="AW622" s="73"/>
      <c r="AX622" s="73"/>
      <c r="AY622" s="73"/>
      <c r="AZ622" s="73"/>
      <c r="BA622" s="73"/>
      <c r="BB622" s="73"/>
      <c r="BC622" s="73"/>
      <c r="BD622" s="73"/>
      <c r="BE622" s="73"/>
      <c r="BF622" s="73"/>
      <c r="BG622" s="73"/>
      <c r="BH622" s="73"/>
      <c r="BI622" s="73"/>
      <c r="BJ622" s="73"/>
      <c r="BK622" s="73"/>
      <c r="BL622" s="73"/>
      <c r="BM622" s="73"/>
      <c r="BN622" s="73"/>
    </row>
    <row r="623" spans="1:66" ht="13.2" x14ac:dyDescent="0.3">
      <c r="A623" s="73"/>
      <c r="B623" s="73"/>
      <c r="C623" s="73"/>
      <c r="D623" s="73"/>
      <c r="E623" s="73"/>
      <c r="F623" s="73"/>
      <c r="G623" s="73"/>
      <c r="H623" s="73"/>
      <c r="I623" s="73"/>
      <c r="J623" s="73"/>
      <c r="L623" s="73"/>
      <c r="M623" s="73"/>
      <c r="N623" s="73"/>
      <c r="O623" s="73"/>
      <c r="P623" s="73"/>
      <c r="Q623" s="73"/>
      <c r="R623" s="73"/>
      <c r="X623" s="73"/>
      <c r="Y623" s="73"/>
      <c r="Z623" s="73"/>
      <c r="AA623" s="73"/>
      <c r="AB623" s="73"/>
      <c r="AC623" s="73"/>
      <c r="AD623" s="73"/>
      <c r="AE623" s="73"/>
      <c r="AF623" s="73"/>
      <c r="AG623" s="73"/>
      <c r="AH623" s="73"/>
      <c r="AI623" s="73"/>
      <c r="AJ623" s="73"/>
      <c r="AK623" s="73"/>
      <c r="AL623" s="73"/>
      <c r="AM623" s="73"/>
      <c r="AN623" s="73"/>
      <c r="AO623" s="73"/>
      <c r="AP623" s="73"/>
      <c r="AQ623" s="73"/>
      <c r="AR623" s="73"/>
      <c r="AS623" s="73"/>
      <c r="AT623" s="73"/>
      <c r="AU623" s="73"/>
      <c r="AV623" s="73"/>
      <c r="AW623" s="73"/>
      <c r="AX623" s="73"/>
      <c r="AY623" s="73"/>
      <c r="AZ623" s="73"/>
      <c r="BA623" s="73"/>
      <c r="BB623" s="73"/>
      <c r="BC623" s="73"/>
      <c r="BD623" s="73"/>
      <c r="BE623" s="73"/>
      <c r="BF623" s="73"/>
      <c r="BG623" s="73"/>
      <c r="BH623" s="73"/>
      <c r="BI623" s="73"/>
      <c r="BJ623" s="73"/>
      <c r="BK623" s="73"/>
      <c r="BL623" s="73"/>
      <c r="BM623" s="73"/>
      <c r="BN623" s="73"/>
    </row>
    <row r="624" spans="1:66" ht="13.2" x14ac:dyDescent="0.3">
      <c r="A624" s="73"/>
      <c r="B624" s="73"/>
      <c r="C624" s="73"/>
      <c r="D624" s="73"/>
      <c r="E624" s="73"/>
      <c r="F624" s="73"/>
      <c r="G624" s="73"/>
      <c r="H624" s="73"/>
      <c r="I624" s="73"/>
      <c r="J624" s="73"/>
      <c r="L624" s="73"/>
      <c r="M624" s="73"/>
      <c r="N624" s="73"/>
      <c r="O624" s="73"/>
      <c r="P624" s="73"/>
      <c r="Q624" s="73"/>
      <c r="R624" s="73"/>
      <c r="X624" s="73"/>
      <c r="Y624" s="73"/>
      <c r="Z624" s="73"/>
      <c r="AA624" s="73"/>
      <c r="AB624" s="73"/>
      <c r="AC624" s="73"/>
      <c r="AD624" s="73"/>
      <c r="AE624" s="73"/>
      <c r="AF624" s="73"/>
      <c r="AG624" s="73"/>
      <c r="AH624" s="73"/>
      <c r="AI624" s="73"/>
      <c r="AJ624" s="73"/>
      <c r="AK624" s="73"/>
      <c r="AL624" s="73"/>
      <c r="AM624" s="73"/>
      <c r="AN624" s="73"/>
      <c r="AO624" s="73"/>
      <c r="AP624" s="73"/>
      <c r="AQ624" s="73"/>
      <c r="AR624" s="73"/>
      <c r="AS624" s="73"/>
      <c r="AT624" s="73"/>
      <c r="AU624" s="73"/>
      <c r="AV624" s="73"/>
      <c r="AW624" s="73"/>
      <c r="AX624" s="73"/>
      <c r="AY624" s="73"/>
      <c r="AZ624" s="73"/>
      <c r="BA624" s="73"/>
      <c r="BB624" s="73"/>
      <c r="BC624" s="73"/>
      <c r="BD624" s="73"/>
      <c r="BE624" s="73"/>
      <c r="BF624" s="73"/>
      <c r="BG624" s="73"/>
      <c r="BH624" s="73"/>
      <c r="BI624" s="73"/>
      <c r="BJ624" s="73"/>
      <c r="BK624" s="73"/>
      <c r="BL624" s="73"/>
      <c r="BM624" s="73"/>
      <c r="BN624" s="73"/>
    </row>
    <row r="625" spans="1:66" ht="13.2" x14ac:dyDescent="0.3">
      <c r="A625" s="73"/>
      <c r="B625" s="73"/>
      <c r="C625" s="73"/>
      <c r="D625" s="73"/>
      <c r="E625" s="73"/>
      <c r="F625" s="73"/>
      <c r="G625" s="73"/>
      <c r="H625" s="73"/>
      <c r="I625" s="73"/>
      <c r="J625" s="73"/>
      <c r="L625" s="73"/>
      <c r="M625" s="73"/>
      <c r="N625" s="73"/>
      <c r="O625" s="73"/>
      <c r="P625" s="73"/>
      <c r="Q625" s="73"/>
      <c r="R625" s="73"/>
      <c r="X625" s="73"/>
      <c r="Y625" s="73"/>
      <c r="Z625" s="73"/>
      <c r="AA625" s="73"/>
      <c r="AB625" s="73"/>
      <c r="AC625" s="73"/>
      <c r="AD625" s="73"/>
      <c r="AE625" s="73"/>
      <c r="AF625" s="73"/>
      <c r="AG625" s="73"/>
      <c r="AH625" s="73"/>
      <c r="AI625" s="73"/>
      <c r="AJ625" s="73"/>
      <c r="AK625" s="73"/>
      <c r="AL625" s="73"/>
      <c r="AM625" s="73"/>
      <c r="AN625" s="73"/>
      <c r="AO625" s="73"/>
      <c r="AP625" s="73"/>
      <c r="AQ625" s="73"/>
      <c r="AR625" s="73"/>
      <c r="AS625" s="73"/>
      <c r="AT625" s="73"/>
      <c r="AU625" s="73"/>
      <c r="AV625" s="73"/>
      <c r="AW625" s="73"/>
      <c r="AX625" s="73"/>
      <c r="AY625" s="73"/>
      <c r="AZ625" s="73"/>
      <c r="BA625" s="73"/>
      <c r="BB625" s="73"/>
      <c r="BC625" s="73"/>
      <c r="BD625" s="73"/>
      <c r="BE625" s="73"/>
      <c r="BF625" s="73"/>
      <c r="BG625" s="73"/>
      <c r="BH625" s="73"/>
      <c r="BI625" s="73"/>
      <c r="BJ625" s="73"/>
      <c r="BK625" s="73"/>
      <c r="BL625" s="73"/>
      <c r="BM625" s="73"/>
      <c r="BN625" s="73"/>
    </row>
    <row r="626" spans="1:66" ht="13.2" x14ac:dyDescent="0.3">
      <c r="A626" s="73"/>
      <c r="B626" s="73"/>
      <c r="C626" s="73"/>
      <c r="D626" s="73"/>
      <c r="E626" s="73"/>
      <c r="F626" s="73"/>
      <c r="G626" s="73"/>
      <c r="H626" s="73"/>
      <c r="I626" s="73"/>
      <c r="J626" s="73"/>
      <c r="L626" s="73"/>
      <c r="M626" s="73"/>
      <c r="N626" s="73"/>
      <c r="O626" s="73"/>
      <c r="P626" s="73"/>
      <c r="Q626" s="73"/>
      <c r="R626" s="73"/>
      <c r="X626" s="73"/>
      <c r="Y626" s="73"/>
      <c r="Z626" s="73"/>
      <c r="AA626" s="73"/>
      <c r="AB626" s="73"/>
      <c r="AC626" s="73"/>
      <c r="AD626" s="73"/>
      <c r="AE626" s="73"/>
      <c r="AF626" s="73"/>
      <c r="AG626" s="73"/>
      <c r="AH626" s="73"/>
      <c r="AI626" s="73"/>
      <c r="AJ626" s="73"/>
      <c r="AK626" s="73"/>
      <c r="AL626" s="73"/>
      <c r="AM626" s="73"/>
      <c r="AN626" s="73"/>
      <c r="AO626" s="73"/>
      <c r="AP626" s="73"/>
      <c r="AQ626" s="73"/>
      <c r="AR626" s="73"/>
      <c r="AS626" s="73"/>
      <c r="AT626" s="73"/>
      <c r="AU626" s="73"/>
      <c r="AV626" s="73"/>
      <c r="AW626" s="73"/>
      <c r="AX626" s="73"/>
      <c r="AY626" s="73"/>
      <c r="AZ626" s="73"/>
      <c r="BA626" s="73"/>
      <c r="BB626" s="73"/>
      <c r="BC626" s="73"/>
      <c r="BD626" s="73"/>
      <c r="BE626" s="73"/>
      <c r="BF626" s="73"/>
      <c r="BG626" s="73"/>
      <c r="BH626" s="73"/>
      <c r="BI626" s="73"/>
      <c r="BJ626" s="73"/>
      <c r="BK626" s="73"/>
      <c r="BL626" s="73"/>
      <c r="BM626" s="73"/>
      <c r="BN626" s="73"/>
    </row>
    <row r="627" spans="1:66" ht="13.2" x14ac:dyDescent="0.3">
      <c r="A627" s="73"/>
      <c r="B627" s="73"/>
      <c r="C627" s="73"/>
      <c r="D627" s="73"/>
      <c r="E627" s="73"/>
      <c r="F627" s="73"/>
      <c r="G627" s="73"/>
      <c r="H627" s="73"/>
      <c r="I627" s="73"/>
      <c r="J627" s="73"/>
      <c r="L627" s="73"/>
      <c r="M627" s="73"/>
      <c r="N627" s="73"/>
      <c r="O627" s="73"/>
      <c r="P627" s="73"/>
      <c r="Q627" s="73"/>
      <c r="R627" s="73"/>
      <c r="X627" s="73"/>
      <c r="Y627" s="73"/>
      <c r="Z627" s="73"/>
      <c r="AA627" s="73"/>
      <c r="AB627" s="73"/>
      <c r="AC627" s="73"/>
      <c r="AD627" s="73"/>
      <c r="AE627" s="73"/>
      <c r="AF627" s="73"/>
      <c r="AG627" s="73"/>
      <c r="AH627" s="73"/>
      <c r="AI627" s="73"/>
      <c r="AJ627" s="73"/>
      <c r="AK627" s="73"/>
      <c r="AL627" s="73"/>
      <c r="AM627" s="73"/>
      <c r="AN627" s="73"/>
      <c r="AO627" s="73"/>
      <c r="AP627" s="73"/>
      <c r="AQ627" s="73"/>
      <c r="AR627" s="73"/>
      <c r="AS627" s="73"/>
      <c r="AT627" s="73"/>
      <c r="AU627" s="73"/>
      <c r="AV627" s="73"/>
      <c r="AW627" s="73"/>
      <c r="AX627" s="73"/>
      <c r="AY627" s="73"/>
      <c r="AZ627" s="73"/>
      <c r="BA627" s="73"/>
      <c r="BB627" s="73"/>
      <c r="BC627" s="73"/>
      <c r="BD627" s="73"/>
      <c r="BE627" s="73"/>
      <c r="BF627" s="73"/>
      <c r="BG627" s="73"/>
      <c r="BH627" s="73"/>
      <c r="BI627" s="73"/>
      <c r="BJ627" s="73"/>
      <c r="BK627" s="73"/>
      <c r="BL627" s="73"/>
      <c r="BM627" s="73"/>
      <c r="BN627" s="73"/>
    </row>
    <row r="628" spans="1:66" ht="13.2" x14ac:dyDescent="0.3">
      <c r="A628" s="73"/>
      <c r="B628" s="73"/>
      <c r="C628" s="73"/>
      <c r="D628" s="73"/>
      <c r="E628" s="73"/>
      <c r="F628" s="73"/>
      <c r="G628" s="73"/>
      <c r="H628" s="73"/>
      <c r="I628" s="73"/>
      <c r="J628" s="73"/>
      <c r="L628" s="73"/>
      <c r="M628" s="73"/>
      <c r="N628" s="73"/>
      <c r="O628" s="73"/>
      <c r="P628" s="73"/>
      <c r="Q628" s="73"/>
      <c r="R628" s="73"/>
      <c r="X628" s="73"/>
      <c r="Y628" s="73"/>
      <c r="Z628" s="73"/>
      <c r="AA628" s="73"/>
      <c r="AB628" s="73"/>
      <c r="AC628" s="73"/>
      <c r="AD628" s="73"/>
      <c r="AE628" s="73"/>
      <c r="AF628" s="73"/>
      <c r="AG628" s="73"/>
      <c r="AH628" s="73"/>
      <c r="AI628" s="73"/>
      <c r="AJ628" s="73"/>
      <c r="AK628" s="73"/>
      <c r="AL628" s="73"/>
      <c r="AM628" s="73"/>
      <c r="AN628" s="73"/>
      <c r="AO628" s="73"/>
      <c r="AP628" s="73"/>
      <c r="AQ628" s="73"/>
      <c r="AR628" s="73"/>
      <c r="AS628" s="73"/>
      <c r="AT628" s="73"/>
      <c r="AU628" s="73"/>
      <c r="AV628" s="73"/>
      <c r="AW628" s="73"/>
      <c r="AX628" s="73"/>
      <c r="AY628" s="73"/>
      <c r="AZ628" s="73"/>
      <c r="BA628" s="73"/>
      <c r="BB628" s="73"/>
      <c r="BC628" s="73"/>
      <c r="BD628" s="73"/>
      <c r="BE628" s="73"/>
      <c r="BF628" s="73"/>
      <c r="BG628" s="73"/>
      <c r="BH628" s="73"/>
      <c r="BI628" s="73"/>
      <c r="BJ628" s="73"/>
      <c r="BK628" s="73"/>
      <c r="BL628" s="73"/>
      <c r="BM628" s="73"/>
      <c r="BN628" s="73"/>
    </row>
    <row r="629" spans="1:66" ht="13.2" x14ac:dyDescent="0.3">
      <c r="A629" s="73"/>
      <c r="B629" s="73"/>
      <c r="C629" s="73"/>
      <c r="D629" s="73"/>
      <c r="E629" s="73"/>
      <c r="F629" s="73"/>
      <c r="G629" s="73"/>
      <c r="H629" s="73"/>
      <c r="I629" s="73"/>
      <c r="J629" s="73"/>
      <c r="L629" s="73"/>
      <c r="M629" s="73"/>
      <c r="N629" s="73"/>
      <c r="O629" s="73"/>
      <c r="P629" s="73"/>
      <c r="Q629" s="73"/>
      <c r="R629" s="73"/>
      <c r="X629" s="73"/>
      <c r="Y629" s="73"/>
      <c r="Z629" s="73"/>
      <c r="AA629" s="73"/>
      <c r="AB629" s="73"/>
      <c r="AC629" s="73"/>
      <c r="AD629" s="73"/>
      <c r="AE629" s="73"/>
      <c r="AF629" s="73"/>
      <c r="AG629" s="73"/>
      <c r="AH629" s="73"/>
      <c r="AI629" s="73"/>
      <c r="AJ629" s="73"/>
      <c r="AK629" s="73"/>
      <c r="AL629" s="73"/>
      <c r="AM629" s="73"/>
      <c r="AN629" s="73"/>
      <c r="AO629" s="73"/>
      <c r="AP629" s="73"/>
      <c r="AQ629" s="73"/>
      <c r="AR629" s="73"/>
      <c r="AS629" s="73"/>
      <c r="AT629" s="73"/>
      <c r="AU629" s="73"/>
      <c r="AV629" s="73"/>
      <c r="AW629" s="73"/>
      <c r="AX629" s="73"/>
      <c r="AY629" s="73"/>
      <c r="AZ629" s="73"/>
      <c r="BA629" s="73"/>
      <c r="BB629" s="73"/>
      <c r="BC629" s="73"/>
      <c r="BD629" s="73"/>
      <c r="BE629" s="73"/>
      <c r="BF629" s="73"/>
      <c r="BG629" s="73"/>
      <c r="BH629" s="73"/>
      <c r="BI629" s="73"/>
      <c r="BJ629" s="73"/>
      <c r="BK629" s="73"/>
      <c r="BL629" s="73"/>
      <c r="BM629" s="73"/>
      <c r="BN629" s="73"/>
    </row>
    <row r="630" spans="1:66" ht="13.2" x14ac:dyDescent="0.3">
      <c r="A630" s="73"/>
      <c r="B630" s="73"/>
      <c r="C630" s="73"/>
      <c r="D630" s="73"/>
      <c r="E630" s="73"/>
      <c r="F630" s="73"/>
      <c r="G630" s="73"/>
      <c r="H630" s="73"/>
      <c r="I630" s="73"/>
      <c r="J630" s="73"/>
      <c r="L630" s="73"/>
      <c r="M630" s="73"/>
      <c r="N630" s="73"/>
      <c r="O630" s="73"/>
      <c r="P630" s="73"/>
      <c r="Q630" s="73"/>
      <c r="R630" s="73"/>
      <c r="X630" s="73"/>
      <c r="Y630" s="73"/>
      <c r="Z630" s="73"/>
      <c r="AA630" s="73"/>
      <c r="AB630" s="73"/>
      <c r="AC630" s="73"/>
      <c r="AD630" s="73"/>
      <c r="AE630" s="73"/>
      <c r="AF630" s="73"/>
      <c r="AG630" s="73"/>
      <c r="AH630" s="73"/>
      <c r="AI630" s="73"/>
      <c r="AJ630" s="73"/>
      <c r="AK630" s="73"/>
      <c r="AL630" s="73"/>
      <c r="AM630" s="73"/>
      <c r="AN630" s="73"/>
      <c r="AO630" s="73"/>
      <c r="AP630" s="73"/>
      <c r="AQ630" s="73"/>
      <c r="AR630" s="73"/>
      <c r="AS630" s="73"/>
      <c r="AT630" s="73"/>
      <c r="AU630" s="73"/>
      <c r="AV630" s="73"/>
      <c r="AW630" s="73"/>
      <c r="AX630" s="73"/>
      <c r="AY630" s="73"/>
      <c r="AZ630" s="73"/>
      <c r="BA630" s="73"/>
      <c r="BB630" s="73"/>
      <c r="BC630" s="73"/>
      <c r="BD630" s="73"/>
      <c r="BE630" s="73"/>
      <c r="BF630" s="73"/>
      <c r="BG630" s="73"/>
      <c r="BH630" s="73"/>
      <c r="BI630" s="73"/>
      <c r="BJ630" s="73"/>
      <c r="BK630" s="73"/>
      <c r="BL630" s="73"/>
      <c r="BM630" s="73"/>
      <c r="BN630" s="73"/>
    </row>
    <row r="631" spans="1:66" ht="13.2" x14ac:dyDescent="0.3">
      <c r="A631" s="73"/>
      <c r="B631" s="73"/>
      <c r="C631" s="73"/>
      <c r="D631" s="73"/>
      <c r="E631" s="73"/>
      <c r="F631" s="73"/>
      <c r="G631" s="73"/>
      <c r="H631" s="73"/>
      <c r="I631" s="73"/>
      <c r="J631" s="73"/>
      <c r="L631" s="73"/>
      <c r="M631" s="73"/>
      <c r="N631" s="73"/>
      <c r="O631" s="73"/>
      <c r="P631" s="73"/>
      <c r="Q631" s="73"/>
      <c r="R631" s="73"/>
      <c r="X631" s="73"/>
      <c r="Y631" s="73"/>
      <c r="Z631" s="73"/>
      <c r="AA631" s="73"/>
      <c r="AB631" s="73"/>
      <c r="AC631" s="73"/>
      <c r="AD631" s="73"/>
      <c r="AE631" s="73"/>
      <c r="AF631" s="73"/>
      <c r="AG631" s="73"/>
      <c r="AH631" s="73"/>
      <c r="AI631" s="73"/>
      <c r="AJ631" s="73"/>
      <c r="AK631" s="73"/>
      <c r="AL631" s="73"/>
      <c r="AM631" s="73"/>
      <c r="AN631" s="73"/>
      <c r="AO631" s="73"/>
      <c r="AP631" s="73"/>
      <c r="AQ631" s="73"/>
      <c r="AR631" s="73"/>
      <c r="AS631" s="73"/>
      <c r="AT631" s="73"/>
      <c r="AU631" s="73"/>
      <c r="AV631" s="73"/>
      <c r="AW631" s="73"/>
      <c r="AX631" s="73"/>
      <c r="AY631" s="73"/>
      <c r="AZ631" s="73"/>
      <c r="BA631" s="73"/>
      <c r="BB631" s="73"/>
      <c r="BC631" s="73"/>
      <c r="BD631" s="73"/>
      <c r="BE631" s="73"/>
      <c r="BF631" s="73"/>
      <c r="BG631" s="73"/>
      <c r="BH631" s="73"/>
      <c r="BI631" s="73"/>
      <c r="BJ631" s="73"/>
      <c r="BK631" s="73"/>
      <c r="BL631" s="73"/>
      <c r="BM631" s="73"/>
      <c r="BN631" s="73"/>
    </row>
    <row r="632" spans="1:66" ht="13.2" x14ac:dyDescent="0.3">
      <c r="A632" s="73"/>
      <c r="B632" s="73"/>
      <c r="C632" s="73"/>
      <c r="D632" s="73"/>
      <c r="E632" s="73"/>
      <c r="F632" s="73"/>
      <c r="G632" s="73"/>
      <c r="H632" s="73"/>
      <c r="I632" s="73"/>
      <c r="J632" s="73"/>
      <c r="L632" s="73"/>
      <c r="M632" s="73"/>
      <c r="N632" s="73"/>
      <c r="O632" s="73"/>
      <c r="P632" s="73"/>
      <c r="Q632" s="73"/>
      <c r="R632" s="73"/>
      <c r="X632" s="73"/>
      <c r="Y632" s="73"/>
      <c r="Z632" s="73"/>
      <c r="AA632" s="73"/>
      <c r="AB632" s="73"/>
      <c r="AC632" s="73"/>
      <c r="AD632" s="73"/>
      <c r="AE632" s="73"/>
      <c r="AF632" s="73"/>
      <c r="AG632" s="73"/>
      <c r="AH632" s="73"/>
      <c r="AI632" s="73"/>
      <c r="AJ632" s="73"/>
      <c r="AK632" s="73"/>
      <c r="AL632" s="73"/>
      <c r="AM632" s="73"/>
      <c r="AN632" s="73"/>
      <c r="AO632" s="73"/>
      <c r="AP632" s="73"/>
      <c r="AQ632" s="73"/>
      <c r="AR632" s="73"/>
      <c r="AS632" s="73"/>
      <c r="AT632" s="73"/>
      <c r="AU632" s="73"/>
      <c r="AV632" s="73"/>
      <c r="AW632" s="73"/>
      <c r="AX632" s="73"/>
      <c r="AY632" s="73"/>
      <c r="AZ632" s="73"/>
      <c r="BA632" s="73"/>
      <c r="BB632" s="73"/>
      <c r="BC632" s="73"/>
      <c r="BD632" s="73"/>
      <c r="BE632" s="73"/>
      <c r="BF632" s="73"/>
      <c r="BG632" s="73"/>
      <c r="BH632" s="73"/>
      <c r="BI632" s="73"/>
      <c r="BJ632" s="73"/>
      <c r="BK632" s="73"/>
      <c r="BL632" s="73"/>
      <c r="BM632" s="73"/>
      <c r="BN632" s="73"/>
    </row>
    <row r="633" spans="1:66" ht="13.2" x14ac:dyDescent="0.3">
      <c r="A633" s="73"/>
      <c r="B633" s="73"/>
      <c r="C633" s="73"/>
      <c r="D633" s="73"/>
      <c r="E633" s="73"/>
      <c r="F633" s="73"/>
      <c r="G633" s="73"/>
      <c r="H633" s="73"/>
      <c r="I633" s="73"/>
      <c r="J633" s="73"/>
      <c r="L633" s="73"/>
      <c r="M633" s="73"/>
      <c r="N633" s="73"/>
      <c r="O633" s="73"/>
      <c r="P633" s="73"/>
      <c r="Q633" s="73"/>
      <c r="R633" s="73"/>
      <c r="X633" s="73"/>
      <c r="Y633" s="73"/>
      <c r="Z633" s="73"/>
      <c r="AA633" s="73"/>
      <c r="AB633" s="73"/>
      <c r="AC633" s="73"/>
      <c r="AD633" s="73"/>
      <c r="AE633" s="73"/>
      <c r="AF633" s="73"/>
      <c r="AG633" s="73"/>
      <c r="AH633" s="73"/>
      <c r="AI633" s="73"/>
      <c r="AJ633" s="73"/>
      <c r="AK633" s="73"/>
      <c r="AL633" s="73"/>
      <c r="AM633" s="73"/>
      <c r="AN633" s="73"/>
      <c r="AO633" s="73"/>
      <c r="AP633" s="73"/>
      <c r="AQ633" s="73"/>
      <c r="AR633" s="73"/>
      <c r="AS633" s="73"/>
      <c r="AT633" s="73"/>
      <c r="AU633" s="73"/>
      <c r="AV633" s="73"/>
      <c r="AW633" s="73"/>
      <c r="AX633" s="73"/>
      <c r="AY633" s="73"/>
      <c r="AZ633" s="73"/>
      <c r="BA633" s="73"/>
      <c r="BB633" s="73"/>
      <c r="BC633" s="73"/>
      <c r="BD633" s="73"/>
      <c r="BE633" s="73"/>
      <c r="BF633" s="73"/>
      <c r="BG633" s="73"/>
      <c r="BH633" s="73"/>
      <c r="BI633" s="73"/>
      <c r="BJ633" s="73"/>
      <c r="BK633" s="73"/>
      <c r="BL633" s="73"/>
      <c r="BM633" s="73"/>
      <c r="BN633" s="73"/>
    </row>
    <row r="634" spans="1:66" ht="13.2" x14ac:dyDescent="0.3">
      <c r="A634" s="73"/>
      <c r="B634" s="73"/>
      <c r="C634" s="73"/>
      <c r="D634" s="73"/>
      <c r="E634" s="73"/>
      <c r="F634" s="73"/>
      <c r="G634" s="73"/>
      <c r="H634" s="73"/>
      <c r="I634" s="73"/>
      <c r="J634" s="73"/>
      <c r="L634" s="73"/>
      <c r="M634" s="73"/>
      <c r="N634" s="73"/>
      <c r="O634" s="73"/>
      <c r="P634" s="73"/>
      <c r="Q634" s="73"/>
      <c r="R634" s="73"/>
      <c r="X634" s="73"/>
      <c r="Y634" s="73"/>
      <c r="Z634" s="73"/>
      <c r="AA634" s="73"/>
      <c r="AB634" s="73"/>
      <c r="AC634" s="73"/>
      <c r="AD634" s="73"/>
      <c r="AE634" s="73"/>
      <c r="AF634" s="73"/>
      <c r="AG634" s="73"/>
      <c r="AH634" s="73"/>
      <c r="AI634" s="73"/>
      <c r="AJ634" s="73"/>
      <c r="AK634" s="73"/>
      <c r="AL634" s="73"/>
      <c r="AM634" s="73"/>
      <c r="AN634" s="73"/>
      <c r="AO634" s="73"/>
      <c r="AP634" s="73"/>
      <c r="AQ634" s="73"/>
      <c r="AR634" s="73"/>
      <c r="AS634" s="73"/>
      <c r="AT634" s="73"/>
      <c r="AU634" s="73"/>
      <c r="AV634" s="73"/>
      <c r="AW634" s="73"/>
      <c r="AX634" s="73"/>
      <c r="AY634" s="73"/>
      <c r="AZ634" s="73"/>
      <c r="BA634" s="73"/>
      <c r="BB634" s="73"/>
      <c r="BC634" s="73"/>
      <c r="BD634" s="73"/>
      <c r="BE634" s="73"/>
      <c r="BF634" s="73"/>
      <c r="BG634" s="73"/>
      <c r="BH634" s="73"/>
      <c r="BI634" s="73"/>
      <c r="BJ634" s="73"/>
      <c r="BK634" s="73"/>
      <c r="BL634" s="73"/>
      <c r="BM634" s="73"/>
      <c r="BN634" s="73"/>
    </row>
    <row r="635" spans="1:66" ht="13.2" x14ac:dyDescent="0.3">
      <c r="A635" s="73"/>
      <c r="B635" s="73"/>
      <c r="C635" s="73"/>
      <c r="D635" s="73"/>
      <c r="E635" s="73"/>
      <c r="F635" s="73"/>
      <c r="G635" s="73"/>
      <c r="H635" s="73"/>
      <c r="I635" s="73"/>
      <c r="J635" s="73"/>
      <c r="L635" s="73"/>
      <c r="M635" s="73"/>
      <c r="N635" s="73"/>
      <c r="O635" s="73"/>
      <c r="P635" s="73"/>
      <c r="Q635" s="73"/>
      <c r="R635" s="73"/>
      <c r="X635" s="73"/>
      <c r="Y635" s="73"/>
      <c r="Z635" s="73"/>
      <c r="AA635" s="73"/>
      <c r="AB635" s="73"/>
      <c r="AC635" s="73"/>
      <c r="AD635" s="73"/>
      <c r="AE635" s="73"/>
      <c r="AF635" s="73"/>
      <c r="AG635" s="73"/>
      <c r="AH635" s="73"/>
      <c r="AI635" s="73"/>
      <c r="AJ635" s="73"/>
      <c r="AK635" s="73"/>
      <c r="AL635" s="73"/>
      <c r="AM635" s="73"/>
      <c r="AN635" s="73"/>
      <c r="AO635" s="73"/>
      <c r="AP635" s="73"/>
      <c r="AQ635" s="73"/>
      <c r="AR635" s="73"/>
      <c r="AS635" s="73"/>
      <c r="AT635" s="73"/>
      <c r="AU635" s="73"/>
      <c r="AV635" s="73"/>
      <c r="AW635" s="73"/>
      <c r="AX635" s="73"/>
      <c r="AY635" s="73"/>
      <c r="AZ635" s="73"/>
      <c r="BA635" s="73"/>
      <c r="BB635" s="73"/>
      <c r="BC635" s="73"/>
      <c r="BD635" s="73"/>
      <c r="BE635" s="73"/>
      <c r="BF635" s="73"/>
      <c r="BG635" s="73"/>
      <c r="BH635" s="73"/>
      <c r="BI635" s="73"/>
      <c r="BJ635" s="73"/>
      <c r="BK635" s="73"/>
      <c r="BL635" s="73"/>
      <c r="BM635" s="73"/>
      <c r="BN635" s="73"/>
    </row>
    <row r="636" spans="1:66" ht="13.2" x14ac:dyDescent="0.3">
      <c r="A636" s="73"/>
      <c r="B636" s="73"/>
      <c r="C636" s="73"/>
      <c r="D636" s="73"/>
      <c r="E636" s="73"/>
      <c r="F636" s="73"/>
      <c r="G636" s="73"/>
      <c r="H636" s="73"/>
      <c r="I636" s="73"/>
      <c r="J636" s="73"/>
      <c r="L636" s="73"/>
      <c r="M636" s="73"/>
      <c r="N636" s="73"/>
      <c r="O636" s="73"/>
      <c r="P636" s="73"/>
      <c r="Q636" s="73"/>
      <c r="R636" s="73"/>
      <c r="X636" s="73"/>
      <c r="Y636" s="73"/>
      <c r="Z636" s="73"/>
      <c r="AA636" s="73"/>
      <c r="AB636" s="73"/>
      <c r="AC636" s="73"/>
      <c r="AD636" s="73"/>
      <c r="AE636" s="73"/>
      <c r="AF636" s="73"/>
      <c r="AG636" s="73"/>
      <c r="AH636" s="73"/>
      <c r="AI636" s="73"/>
      <c r="AJ636" s="73"/>
      <c r="AK636" s="73"/>
      <c r="AL636" s="73"/>
      <c r="AM636" s="73"/>
      <c r="AN636" s="73"/>
      <c r="AO636" s="73"/>
      <c r="AP636" s="73"/>
      <c r="AQ636" s="73"/>
      <c r="AR636" s="73"/>
      <c r="AS636" s="73"/>
      <c r="AT636" s="73"/>
      <c r="AU636" s="73"/>
      <c r="AV636" s="73"/>
      <c r="AW636" s="73"/>
      <c r="AX636" s="73"/>
      <c r="AY636" s="73"/>
      <c r="AZ636" s="73"/>
      <c r="BA636" s="73"/>
      <c r="BB636" s="73"/>
      <c r="BC636" s="73"/>
      <c r="BD636" s="73"/>
      <c r="BE636" s="73"/>
      <c r="BF636" s="73"/>
      <c r="BG636" s="73"/>
      <c r="BH636" s="73"/>
      <c r="BI636" s="73"/>
      <c r="BJ636" s="73"/>
      <c r="BK636" s="73"/>
      <c r="BL636" s="73"/>
      <c r="BM636" s="73"/>
      <c r="BN636" s="73"/>
    </row>
    <row r="637" spans="1:66" ht="13.2" x14ac:dyDescent="0.3">
      <c r="A637" s="73"/>
      <c r="B637" s="73"/>
      <c r="C637" s="73"/>
      <c r="D637" s="73"/>
      <c r="E637" s="73"/>
      <c r="F637" s="73"/>
      <c r="G637" s="73"/>
      <c r="H637" s="73"/>
      <c r="I637" s="73"/>
      <c r="J637" s="73"/>
      <c r="L637" s="73"/>
      <c r="M637" s="73"/>
      <c r="N637" s="73"/>
      <c r="O637" s="73"/>
      <c r="P637" s="73"/>
      <c r="Q637" s="73"/>
      <c r="R637" s="73"/>
      <c r="X637" s="73"/>
      <c r="Y637" s="73"/>
      <c r="Z637" s="73"/>
      <c r="AA637" s="73"/>
      <c r="AB637" s="73"/>
      <c r="AC637" s="73"/>
      <c r="AD637" s="73"/>
      <c r="AE637" s="73"/>
      <c r="AF637" s="73"/>
      <c r="AG637" s="73"/>
      <c r="AH637" s="73"/>
      <c r="AI637" s="73"/>
      <c r="AJ637" s="73"/>
      <c r="AK637" s="73"/>
      <c r="AL637" s="73"/>
      <c r="AM637" s="73"/>
      <c r="AN637" s="73"/>
      <c r="AO637" s="73"/>
      <c r="AP637" s="73"/>
      <c r="AQ637" s="73"/>
      <c r="AR637" s="73"/>
      <c r="AS637" s="73"/>
      <c r="AT637" s="73"/>
      <c r="AU637" s="73"/>
      <c r="AV637" s="73"/>
      <c r="AW637" s="73"/>
      <c r="AX637" s="73"/>
      <c r="AY637" s="73"/>
      <c r="AZ637" s="73"/>
      <c r="BA637" s="73"/>
      <c r="BB637" s="73"/>
      <c r="BC637" s="73"/>
      <c r="BD637" s="73"/>
      <c r="BE637" s="73"/>
      <c r="BF637" s="73"/>
      <c r="BG637" s="73"/>
      <c r="BH637" s="73"/>
      <c r="BI637" s="73"/>
      <c r="BJ637" s="73"/>
      <c r="BK637" s="73"/>
      <c r="BL637" s="73"/>
      <c r="BM637" s="73"/>
      <c r="BN637" s="73"/>
    </row>
    <row r="638" spans="1:66" ht="13.2" x14ac:dyDescent="0.3">
      <c r="A638" s="73"/>
      <c r="B638" s="73"/>
      <c r="C638" s="73"/>
      <c r="D638" s="73"/>
      <c r="E638" s="73"/>
      <c r="F638" s="73"/>
      <c r="G638" s="73"/>
      <c r="H638" s="73"/>
      <c r="I638" s="73"/>
      <c r="J638" s="73"/>
      <c r="L638" s="73"/>
      <c r="M638" s="73"/>
      <c r="N638" s="73"/>
      <c r="O638" s="73"/>
      <c r="P638" s="73"/>
      <c r="Q638" s="73"/>
      <c r="R638" s="73"/>
      <c r="X638" s="73"/>
      <c r="Y638" s="73"/>
      <c r="Z638" s="73"/>
      <c r="AA638" s="73"/>
      <c r="AB638" s="73"/>
      <c r="AC638" s="73"/>
      <c r="AD638" s="73"/>
      <c r="AE638" s="73"/>
      <c r="AF638" s="73"/>
      <c r="AG638" s="73"/>
      <c r="AH638" s="73"/>
      <c r="AI638" s="73"/>
      <c r="AJ638" s="73"/>
      <c r="AK638" s="73"/>
      <c r="AL638" s="73"/>
      <c r="AM638" s="73"/>
      <c r="AN638" s="73"/>
      <c r="AO638" s="73"/>
      <c r="AP638" s="73"/>
      <c r="AQ638" s="73"/>
      <c r="AR638" s="73"/>
      <c r="AS638" s="73"/>
      <c r="AT638" s="73"/>
      <c r="AU638" s="73"/>
      <c r="AV638" s="73"/>
      <c r="AW638" s="73"/>
      <c r="AX638" s="73"/>
      <c r="AY638" s="73"/>
      <c r="AZ638" s="73"/>
      <c r="BA638" s="73"/>
      <c r="BB638" s="73"/>
      <c r="BC638" s="73"/>
      <c r="BD638" s="73"/>
      <c r="BE638" s="73"/>
      <c r="BF638" s="73"/>
      <c r="BG638" s="73"/>
      <c r="BH638" s="73"/>
      <c r="BI638" s="73"/>
      <c r="BJ638" s="73"/>
      <c r="BK638" s="73"/>
      <c r="BL638" s="73"/>
      <c r="BM638" s="73"/>
      <c r="BN638" s="73"/>
    </row>
    <row r="639" spans="1:66" ht="13.2" x14ac:dyDescent="0.3">
      <c r="A639" s="73"/>
      <c r="B639" s="73"/>
      <c r="C639" s="73"/>
      <c r="D639" s="73"/>
      <c r="E639" s="73"/>
      <c r="F639" s="73"/>
      <c r="G639" s="73"/>
      <c r="H639" s="73"/>
      <c r="I639" s="73"/>
      <c r="J639" s="73"/>
      <c r="L639" s="73"/>
      <c r="M639" s="73"/>
      <c r="N639" s="73"/>
      <c r="O639" s="73"/>
      <c r="P639" s="73"/>
      <c r="Q639" s="73"/>
      <c r="R639" s="73"/>
      <c r="X639" s="73"/>
      <c r="Y639" s="73"/>
      <c r="Z639" s="73"/>
      <c r="AA639" s="73"/>
      <c r="AB639" s="73"/>
      <c r="AC639" s="73"/>
      <c r="AD639" s="73"/>
      <c r="AE639" s="73"/>
      <c r="AF639" s="73"/>
      <c r="AG639" s="73"/>
      <c r="AH639" s="73"/>
      <c r="AI639" s="73"/>
      <c r="AJ639" s="73"/>
      <c r="AK639" s="73"/>
      <c r="AL639" s="73"/>
      <c r="AM639" s="73"/>
      <c r="AN639" s="73"/>
      <c r="AO639" s="73"/>
      <c r="AP639" s="73"/>
      <c r="AQ639" s="73"/>
      <c r="AR639" s="73"/>
      <c r="AS639" s="73"/>
      <c r="AT639" s="73"/>
      <c r="AU639" s="73"/>
      <c r="AV639" s="73"/>
      <c r="AW639" s="73"/>
      <c r="AX639" s="73"/>
      <c r="AY639" s="73"/>
      <c r="AZ639" s="73"/>
      <c r="BA639" s="73"/>
      <c r="BB639" s="73"/>
      <c r="BC639" s="73"/>
      <c r="BD639" s="73"/>
      <c r="BE639" s="73"/>
      <c r="BF639" s="73"/>
      <c r="BG639" s="73"/>
      <c r="BH639" s="73"/>
      <c r="BI639" s="73"/>
      <c r="BJ639" s="73"/>
      <c r="BK639" s="73"/>
      <c r="BL639" s="73"/>
      <c r="BM639" s="73"/>
      <c r="BN639" s="73"/>
    </row>
    <row r="640" spans="1:66" ht="13.2" x14ac:dyDescent="0.3">
      <c r="A640" s="73"/>
      <c r="B640" s="73"/>
      <c r="C640" s="73"/>
      <c r="D640" s="73"/>
      <c r="E640" s="73"/>
      <c r="F640" s="73"/>
      <c r="G640" s="73"/>
      <c r="H640" s="73"/>
      <c r="I640" s="73"/>
      <c r="J640" s="73"/>
      <c r="L640" s="73"/>
      <c r="M640" s="73"/>
      <c r="N640" s="73"/>
      <c r="O640" s="73"/>
      <c r="P640" s="73"/>
      <c r="Q640" s="73"/>
      <c r="R640" s="73"/>
      <c r="X640" s="73"/>
      <c r="Y640" s="73"/>
      <c r="Z640" s="73"/>
      <c r="AA640" s="73"/>
      <c r="AB640" s="73"/>
      <c r="AC640" s="73"/>
      <c r="AD640" s="73"/>
      <c r="AE640" s="73"/>
      <c r="AF640" s="73"/>
      <c r="AG640" s="73"/>
      <c r="AH640" s="73"/>
      <c r="AI640" s="73"/>
      <c r="AJ640" s="73"/>
      <c r="AK640" s="73"/>
      <c r="AL640" s="73"/>
      <c r="AM640" s="73"/>
      <c r="AN640" s="73"/>
      <c r="AO640" s="73"/>
      <c r="AP640" s="73"/>
      <c r="AQ640" s="73"/>
      <c r="AR640" s="73"/>
      <c r="AS640" s="73"/>
      <c r="AT640" s="73"/>
      <c r="AU640" s="73"/>
      <c r="AV640" s="73"/>
      <c r="AW640" s="73"/>
      <c r="AX640" s="73"/>
      <c r="AY640" s="73"/>
      <c r="AZ640" s="73"/>
      <c r="BA640" s="73"/>
      <c r="BB640" s="73"/>
      <c r="BC640" s="73"/>
      <c r="BD640" s="73"/>
      <c r="BE640" s="73"/>
      <c r="BF640" s="73"/>
      <c r="BG640" s="73"/>
      <c r="BH640" s="73"/>
      <c r="BI640" s="73"/>
      <c r="BJ640" s="73"/>
      <c r="BK640" s="73"/>
      <c r="BL640" s="73"/>
      <c r="BM640" s="73"/>
      <c r="BN640" s="73"/>
    </row>
    <row r="641" spans="1:66" ht="13.2" x14ac:dyDescent="0.3">
      <c r="A641" s="73"/>
      <c r="B641" s="73"/>
      <c r="C641" s="73"/>
      <c r="D641" s="73"/>
      <c r="E641" s="73"/>
      <c r="F641" s="73"/>
      <c r="G641" s="73"/>
      <c r="H641" s="73"/>
      <c r="I641" s="73"/>
      <c r="J641" s="73"/>
      <c r="L641" s="73"/>
      <c r="M641" s="73"/>
      <c r="N641" s="73"/>
      <c r="O641" s="73"/>
      <c r="P641" s="73"/>
      <c r="Q641" s="73"/>
      <c r="R641" s="73"/>
      <c r="X641" s="73"/>
      <c r="Y641" s="73"/>
      <c r="Z641" s="73"/>
      <c r="AA641" s="73"/>
      <c r="AB641" s="73"/>
      <c r="AC641" s="73"/>
      <c r="AD641" s="73"/>
      <c r="AE641" s="73"/>
      <c r="AF641" s="73"/>
      <c r="AG641" s="73"/>
      <c r="AH641" s="73"/>
      <c r="AI641" s="73"/>
      <c r="AJ641" s="73"/>
      <c r="AK641" s="73"/>
      <c r="AL641" s="73"/>
      <c r="AM641" s="73"/>
      <c r="AN641" s="73"/>
      <c r="AO641" s="73"/>
      <c r="AP641" s="73"/>
      <c r="AQ641" s="73"/>
      <c r="AR641" s="73"/>
      <c r="AS641" s="73"/>
      <c r="AT641" s="73"/>
      <c r="AU641" s="73"/>
      <c r="AV641" s="73"/>
      <c r="AW641" s="73"/>
      <c r="AX641" s="73"/>
      <c r="AY641" s="73"/>
      <c r="AZ641" s="73"/>
      <c r="BA641" s="73"/>
      <c r="BB641" s="73"/>
      <c r="BC641" s="73"/>
      <c r="BD641" s="73"/>
      <c r="BE641" s="73"/>
      <c r="BF641" s="73"/>
      <c r="BG641" s="73"/>
      <c r="BH641" s="73"/>
      <c r="BI641" s="73"/>
      <c r="BJ641" s="73"/>
      <c r="BK641" s="73"/>
      <c r="BL641" s="73"/>
      <c r="BM641" s="73"/>
      <c r="BN641" s="73"/>
    </row>
    <row r="642" spans="1:66" ht="13.2" x14ac:dyDescent="0.3">
      <c r="A642" s="73"/>
      <c r="B642" s="73"/>
      <c r="C642" s="73"/>
      <c r="D642" s="73"/>
      <c r="E642" s="73"/>
      <c r="F642" s="73"/>
      <c r="G642" s="73"/>
      <c r="H642" s="73"/>
      <c r="I642" s="73"/>
      <c r="J642" s="73"/>
      <c r="L642" s="73"/>
      <c r="M642" s="73"/>
      <c r="N642" s="73"/>
      <c r="O642" s="73"/>
      <c r="P642" s="73"/>
      <c r="Q642" s="73"/>
      <c r="R642" s="73"/>
      <c r="X642" s="73"/>
      <c r="Y642" s="73"/>
      <c r="Z642" s="73"/>
      <c r="AA642" s="73"/>
      <c r="AB642" s="73"/>
      <c r="AC642" s="73"/>
      <c r="AD642" s="73"/>
      <c r="AE642" s="73"/>
      <c r="AF642" s="73"/>
      <c r="AG642" s="73"/>
      <c r="AH642" s="73"/>
      <c r="AI642" s="73"/>
      <c r="AJ642" s="73"/>
      <c r="AK642" s="73"/>
      <c r="AL642" s="73"/>
      <c r="AM642" s="73"/>
      <c r="AN642" s="73"/>
      <c r="AO642" s="73"/>
      <c r="AP642" s="73"/>
      <c r="AQ642" s="73"/>
      <c r="AR642" s="73"/>
      <c r="AS642" s="73"/>
      <c r="AT642" s="73"/>
      <c r="AU642" s="73"/>
      <c r="AV642" s="73"/>
      <c r="AW642" s="73"/>
      <c r="AX642" s="73"/>
      <c r="AY642" s="73"/>
      <c r="AZ642" s="73"/>
      <c r="BA642" s="73"/>
      <c r="BB642" s="73"/>
      <c r="BC642" s="73"/>
      <c r="BD642" s="73"/>
      <c r="BE642" s="73"/>
      <c r="BF642" s="73"/>
      <c r="BG642" s="73"/>
      <c r="BH642" s="73"/>
      <c r="BI642" s="73"/>
      <c r="BJ642" s="73"/>
      <c r="BK642" s="73"/>
      <c r="BL642" s="73"/>
      <c r="BM642" s="73"/>
      <c r="BN642" s="73"/>
    </row>
    <row r="643" spans="1:66" ht="13.2" x14ac:dyDescent="0.3">
      <c r="A643" s="73"/>
      <c r="B643" s="73"/>
      <c r="C643" s="73"/>
      <c r="D643" s="73"/>
      <c r="E643" s="73"/>
      <c r="F643" s="73"/>
      <c r="G643" s="73"/>
      <c r="H643" s="73"/>
      <c r="I643" s="73"/>
      <c r="J643" s="73"/>
      <c r="L643" s="73"/>
      <c r="M643" s="73"/>
      <c r="N643" s="73"/>
      <c r="O643" s="73"/>
      <c r="P643" s="73"/>
      <c r="Q643" s="73"/>
      <c r="R643" s="73"/>
      <c r="X643" s="73"/>
      <c r="Y643" s="73"/>
      <c r="Z643" s="73"/>
      <c r="AA643" s="73"/>
      <c r="AB643" s="73"/>
      <c r="AC643" s="73"/>
      <c r="AD643" s="73"/>
      <c r="AE643" s="73"/>
      <c r="AF643" s="73"/>
      <c r="AG643" s="73"/>
      <c r="AH643" s="73"/>
      <c r="AI643" s="73"/>
      <c r="AJ643" s="73"/>
      <c r="AK643" s="73"/>
      <c r="AL643" s="73"/>
      <c r="AM643" s="73"/>
      <c r="AN643" s="73"/>
      <c r="AO643" s="73"/>
      <c r="AP643" s="73"/>
      <c r="AQ643" s="73"/>
      <c r="AR643" s="73"/>
      <c r="AS643" s="73"/>
      <c r="AT643" s="73"/>
      <c r="AU643" s="73"/>
      <c r="AV643" s="73"/>
      <c r="AW643" s="73"/>
      <c r="AX643" s="73"/>
      <c r="AY643" s="73"/>
      <c r="AZ643" s="73"/>
      <c r="BA643" s="73"/>
      <c r="BB643" s="73"/>
      <c r="BC643" s="73"/>
      <c r="BD643" s="73"/>
      <c r="BE643" s="73"/>
      <c r="BF643" s="73"/>
      <c r="BG643" s="73"/>
      <c r="BH643" s="73"/>
      <c r="BI643" s="73"/>
      <c r="BJ643" s="73"/>
      <c r="BK643" s="73"/>
      <c r="BL643" s="73"/>
      <c r="BM643" s="73"/>
      <c r="BN643" s="73"/>
    </row>
    <row r="644" spans="1:66" ht="13.2" x14ac:dyDescent="0.3">
      <c r="A644" s="73"/>
      <c r="B644" s="73"/>
      <c r="C644" s="73"/>
      <c r="D644" s="73"/>
      <c r="E644" s="73"/>
      <c r="F644" s="73"/>
      <c r="G644" s="73"/>
      <c r="H644" s="73"/>
      <c r="I644" s="73"/>
      <c r="J644" s="73"/>
      <c r="L644" s="73"/>
      <c r="M644" s="73"/>
      <c r="N644" s="73"/>
      <c r="O644" s="73"/>
      <c r="P644" s="73"/>
      <c r="Q644" s="73"/>
      <c r="R644" s="73"/>
      <c r="X644" s="73"/>
      <c r="Y644" s="73"/>
      <c r="Z644" s="73"/>
      <c r="AA644" s="73"/>
      <c r="AB644" s="73"/>
      <c r="AC644" s="73"/>
      <c r="AD644" s="73"/>
      <c r="AE644" s="73"/>
      <c r="AF644" s="73"/>
      <c r="AG644" s="73"/>
      <c r="AH644" s="73"/>
      <c r="AI644" s="73"/>
      <c r="AJ644" s="73"/>
      <c r="AK644" s="73"/>
      <c r="AL644" s="73"/>
      <c r="AM644" s="73"/>
      <c r="AN644" s="73"/>
      <c r="AO644" s="73"/>
      <c r="AP644" s="73"/>
      <c r="AQ644" s="73"/>
      <c r="AR644" s="73"/>
      <c r="AS644" s="73"/>
      <c r="AT644" s="73"/>
      <c r="AU644" s="73"/>
      <c r="AV644" s="73"/>
      <c r="AW644" s="73"/>
      <c r="AX644" s="73"/>
      <c r="AY644" s="73"/>
      <c r="AZ644" s="73"/>
      <c r="BA644" s="73"/>
      <c r="BB644" s="73"/>
      <c r="BC644" s="73"/>
      <c r="BD644" s="73"/>
      <c r="BE644" s="73"/>
      <c r="BF644" s="73"/>
      <c r="BG644" s="73"/>
      <c r="BH644" s="73"/>
      <c r="BI644" s="73"/>
      <c r="BJ644" s="73"/>
      <c r="BK644" s="73"/>
      <c r="BL644" s="73"/>
      <c r="BM644" s="73"/>
      <c r="BN644" s="73"/>
    </row>
    <row r="645" spans="1:66" ht="13.2" x14ac:dyDescent="0.3">
      <c r="A645" s="73"/>
      <c r="B645" s="73"/>
      <c r="C645" s="73"/>
      <c r="D645" s="73"/>
      <c r="E645" s="73"/>
      <c r="F645" s="73"/>
      <c r="G645" s="73"/>
      <c r="H645" s="73"/>
      <c r="I645" s="73"/>
      <c r="J645" s="73"/>
      <c r="L645" s="73"/>
      <c r="M645" s="73"/>
      <c r="N645" s="73"/>
      <c r="O645" s="73"/>
      <c r="P645" s="73"/>
      <c r="Q645" s="73"/>
      <c r="R645" s="73"/>
      <c r="X645" s="73"/>
      <c r="Y645" s="73"/>
      <c r="Z645" s="73"/>
      <c r="AA645" s="73"/>
      <c r="AB645" s="73"/>
      <c r="AC645" s="73"/>
      <c r="AD645" s="73"/>
      <c r="AE645" s="73"/>
      <c r="AF645" s="73"/>
      <c r="AG645" s="73"/>
      <c r="AH645" s="73"/>
      <c r="AI645" s="73"/>
      <c r="AJ645" s="73"/>
      <c r="AK645" s="73"/>
      <c r="AL645" s="73"/>
      <c r="AM645" s="73"/>
      <c r="AN645" s="73"/>
      <c r="AO645" s="73"/>
      <c r="AP645" s="73"/>
      <c r="AQ645" s="73"/>
      <c r="AR645" s="73"/>
      <c r="AS645" s="73"/>
      <c r="AT645" s="73"/>
      <c r="AU645" s="73"/>
      <c r="AV645" s="73"/>
      <c r="AW645" s="73"/>
      <c r="AX645" s="73"/>
      <c r="AY645" s="73"/>
      <c r="AZ645" s="73"/>
      <c r="BA645" s="73"/>
      <c r="BB645" s="73"/>
      <c r="BC645" s="73"/>
      <c r="BD645" s="73"/>
      <c r="BE645" s="73"/>
      <c r="BF645" s="73"/>
      <c r="BG645" s="73"/>
      <c r="BH645" s="73"/>
      <c r="BI645" s="73"/>
      <c r="BJ645" s="73"/>
      <c r="BK645" s="73"/>
      <c r="BL645" s="73"/>
      <c r="BM645" s="73"/>
      <c r="BN645" s="73"/>
    </row>
    <row r="646" spans="1:66" ht="13.2" x14ac:dyDescent="0.3">
      <c r="A646" s="73"/>
      <c r="B646" s="73"/>
      <c r="C646" s="73"/>
      <c r="D646" s="73"/>
      <c r="E646" s="73"/>
      <c r="F646" s="73"/>
      <c r="G646" s="73"/>
      <c r="H646" s="73"/>
      <c r="I646" s="73"/>
      <c r="J646" s="73"/>
      <c r="L646" s="73"/>
      <c r="M646" s="73"/>
      <c r="N646" s="73"/>
      <c r="O646" s="73"/>
      <c r="P646" s="73"/>
      <c r="Q646" s="73"/>
      <c r="R646" s="73"/>
      <c r="X646" s="73"/>
      <c r="Y646" s="73"/>
      <c r="Z646" s="73"/>
      <c r="AA646" s="73"/>
      <c r="AB646" s="73"/>
      <c r="AC646" s="73"/>
      <c r="AD646" s="73"/>
      <c r="AE646" s="73"/>
      <c r="AF646" s="73"/>
      <c r="AG646" s="73"/>
      <c r="AH646" s="73"/>
      <c r="AI646" s="73"/>
      <c r="AJ646" s="73"/>
      <c r="AK646" s="73"/>
      <c r="AL646" s="73"/>
      <c r="AM646" s="73"/>
      <c r="AN646" s="73"/>
      <c r="AO646" s="73"/>
      <c r="AP646" s="73"/>
      <c r="AQ646" s="73"/>
      <c r="AR646" s="73"/>
      <c r="AS646" s="73"/>
      <c r="AT646" s="73"/>
      <c r="AU646" s="73"/>
      <c r="AV646" s="73"/>
      <c r="AW646" s="73"/>
      <c r="AX646" s="73"/>
      <c r="AY646" s="73"/>
      <c r="AZ646" s="73"/>
      <c r="BA646" s="73"/>
      <c r="BB646" s="73"/>
      <c r="BC646" s="73"/>
      <c r="BD646" s="73"/>
      <c r="BE646" s="73"/>
      <c r="BF646" s="73"/>
      <c r="BG646" s="73"/>
      <c r="BH646" s="73"/>
      <c r="BI646" s="73"/>
      <c r="BJ646" s="73"/>
      <c r="BK646" s="73"/>
      <c r="BL646" s="73"/>
      <c r="BM646" s="73"/>
      <c r="BN646" s="73"/>
    </row>
    <row r="647" spans="1:66" ht="13.2" x14ac:dyDescent="0.3">
      <c r="A647" s="73"/>
      <c r="B647" s="73"/>
      <c r="C647" s="73"/>
      <c r="D647" s="73"/>
      <c r="E647" s="73"/>
      <c r="F647" s="73"/>
      <c r="G647" s="73"/>
      <c r="H647" s="73"/>
      <c r="I647" s="73"/>
      <c r="J647" s="73"/>
      <c r="L647" s="73"/>
      <c r="M647" s="73"/>
      <c r="N647" s="73"/>
      <c r="O647" s="73"/>
      <c r="P647" s="73"/>
      <c r="Q647" s="73"/>
      <c r="R647" s="73"/>
      <c r="X647" s="73"/>
      <c r="Y647" s="73"/>
      <c r="Z647" s="73"/>
      <c r="AA647" s="73"/>
      <c r="AB647" s="73"/>
      <c r="AC647" s="73"/>
      <c r="AD647" s="73"/>
      <c r="AE647" s="73"/>
      <c r="AF647" s="73"/>
      <c r="AG647" s="73"/>
      <c r="AH647" s="73"/>
      <c r="AI647" s="73"/>
      <c r="AJ647" s="73"/>
      <c r="AK647" s="73"/>
      <c r="AL647" s="73"/>
      <c r="AM647" s="73"/>
      <c r="AN647" s="73"/>
      <c r="AO647" s="73"/>
      <c r="AP647" s="73"/>
      <c r="AQ647" s="73"/>
      <c r="AR647" s="73"/>
      <c r="AS647" s="73"/>
      <c r="AT647" s="73"/>
      <c r="AU647" s="73"/>
      <c r="AV647" s="73"/>
      <c r="AW647" s="73"/>
      <c r="AX647" s="73"/>
      <c r="AY647" s="73"/>
      <c r="AZ647" s="73"/>
      <c r="BA647" s="73"/>
      <c r="BB647" s="73"/>
      <c r="BC647" s="73"/>
      <c r="BD647" s="73"/>
      <c r="BE647" s="73"/>
      <c r="BF647" s="73"/>
      <c r="BG647" s="73"/>
      <c r="BH647" s="73"/>
      <c r="BI647" s="73"/>
      <c r="BJ647" s="73"/>
      <c r="BK647" s="73"/>
      <c r="BL647" s="73"/>
      <c r="BM647" s="73"/>
      <c r="BN647" s="73"/>
    </row>
    <row r="648" spans="1:66" ht="13.2" x14ac:dyDescent="0.3">
      <c r="A648" s="73"/>
      <c r="B648" s="73"/>
      <c r="C648" s="73"/>
      <c r="D648" s="73"/>
      <c r="E648" s="73"/>
      <c r="F648" s="73"/>
      <c r="G648" s="73"/>
      <c r="H648" s="73"/>
      <c r="I648" s="73"/>
      <c r="J648" s="73"/>
      <c r="L648" s="73"/>
      <c r="M648" s="73"/>
      <c r="N648" s="73"/>
      <c r="O648" s="73"/>
      <c r="P648" s="73"/>
      <c r="Q648" s="73"/>
      <c r="R648" s="73"/>
      <c r="X648" s="73"/>
      <c r="Y648" s="73"/>
      <c r="Z648" s="73"/>
      <c r="AA648" s="73"/>
      <c r="AB648" s="73"/>
      <c r="AC648" s="73"/>
      <c r="AD648" s="73"/>
      <c r="AE648" s="73"/>
      <c r="AF648" s="73"/>
      <c r="AG648" s="73"/>
      <c r="AH648" s="73"/>
      <c r="AI648" s="73"/>
      <c r="AJ648" s="73"/>
      <c r="AK648" s="73"/>
      <c r="AL648" s="73"/>
      <c r="AM648" s="73"/>
      <c r="AN648" s="73"/>
      <c r="AO648" s="73"/>
      <c r="AP648" s="73"/>
      <c r="AQ648" s="73"/>
      <c r="AR648" s="73"/>
      <c r="AS648" s="73"/>
      <c r="AT648" s="73"/>
      <c r="AU648" s="73"/>
      <c r="AV648" s="73"/>
      <c r="AW648" s="73"/>
      <c r="AX648" s="73"/>
      <c r="AY648" s="73"/>
      <c r="AZ648" s="73"/>
      <c r="BA648" s="73"/>
      <c r="BB648" s="73"/>
      <c r="BC648" s="73"/>
      <c r="BD648" s="73"/>
      <c r="BE648" s="73"/>
      <c r="BF648" s="73"/>
      <c r="BG648" s="73"/>
      <c r="BH648" s="73"/>
      <c r="BI648" s="73"/>
      <c r="BJ648" s="73"/>
      <c r="BK648" s="73"/>
      <c r="BL648" s="73"/>
      <c r="BM648" s="73"/>
      <c r="BN648" s="73"/>
    </row>
    <row r="649" spans="1:66" ht="13.2" x14ac:dyDescent="0.3">
      <c r="A649" s="73"/>
      <c r="B649" s="73"/>
      <c r="C649" s="73"/>
      <c r="D649" s="73"/>
      <c r="E649" s="73"/>
      <c r="F649" s="73"/>
      <c r="G649" s="73"/>
      <c r="H649" s="73"/>
      <c r="I649" s="73"/>
      <c r="J649" s="73"/>
      <c r="L649" s="73"/>
      <c r="M649" s="73"/>
      <c r="N649" s="73"/>
      <c r="O649" s="73"/>
      <c r="P649" s="73"/>
      <c r="Q649" s="73"/>
      <c r="R649" s="73"/>
      <c r="X649" s="73"/>
      <c r="Y649" s="73"/>
      <c r="Z649" s="73"/>
      <c r="AA649" s="73"/>
      <c r="AB649" s="73"/>
      <c r="AC649" s="73"/>
      <c r="AD649" s="73"/>
      <c r="AE649" s="73"/>
      <c r="AF649" s="73"/>
      <c r="AG649" s="73"/>
      <c r="AH649" s="73"/>
      <c r="AI649" s="73"/>
      <c r="AJ649" s="73"/>
      <c r="AK649" s="73"/>
      <c r="AL649" s="73"/>
      <c r="AM649" s="73"/>
      <c r="AN649" s="73"/>
      <c r="AO649" s="73"/>
      <c r="AP649" s="73"/>
      <c r="AQ649" s="73"/>
      <c r="AR649" s="73"/>
      <c r="AS649" s="73"/>
      <c r="AT649" s="73"/>
      <c r="AU649" s="73"/>
      <c r="AV649" s="73"/>
      <c r="AW649" s="73"/>
      <c r="AX649" s="73"/>
      <c r="AY649" s="73"/>
      <c r="AZ649" s="73"/>
      <c r="BA649" s="73"/>
      <c r="BB649" s="73"/>
      <c r="BC649" s="73"/>
      <c r="BD649" s="73"/>
      <c r="BE649" s="73"/>
      <c r="BF649" s="73"/>
      <c r="BG649" s="73"/>
      <c r="BH649" s="73"/>
      <c r="BI649" s="73"/>
      <c r="BJ649" s="73"/>
      <c r="BK649" s="73"/>
      <c r="BL649" s="73"/>
      <c r="BM649" s="73"/>
      <c r="BN649" s="73"/>
    </row>
    <row r="650" spans="1:66" ht="13.2" x14ac:dyDescent="0.3">
      <c r="A650" s="73"/>
      <c r="B650" s="73"/>
      <c r="C650" s="73"/>
      <c r="D650" s="73"/>
      <c r="E650" s="73"/>
      <c r="F650" s="73"/>
      <c r="G650" s="73"/>
      <c r="H650" s="73"/>
      <c r="I650" s="73"/>
      <c r="J650" s="73"/>
      <c r="L650" s="73"/>
      <c r="M650" s="73"/>
      <c r="N650" s="73"/>
      <c r="O650" s="73"/>
      <c r="P650" s="73"/>
      <c r="Q650" s="73"/>
      <c r="R650" s="73"/>
      <c r="X650" s="73"/>
      <c r="Y650" s="73"/>
      <c r="Z650" s="73"/>
      <c r="AA650" s="73"/>
      <c r="AB650" s="73"/>
      <c r="AC650" s="73"/>
      <c r="AD650" s="73"/>
      <c r="AE650" s="73"/>
      <c r="AF650" s="73"/>
      <c r="AG650" s="73"/>
      <c r="AH650" s="73"/>
      <c r="AI650" s="73"/>
      <c r="AJ650" s="73"/>
      <c r="AK650" s="73"/>
      <c r="AL650" s="73"/>
      <c r="AM650" s="73"/>
      <c r="AN650" s="73"/>
      <c r="AO650" s="73"/>
      <c r="AP650" s="73"/>
      <c r="AQ650" s="73"/>
      <c r="AR650" s="73"/>
      <c r="AS650" s="73"/>
      <c r="AT650" s="73"/>
      <c r="AU650" s="73"/>
      <c r="AV650" s="73"/>
      <c r="AW650" s="73"/>
      <c r="AX650" s="73"/>
      <c r="AY650" s="73"/>
      <c r="AZ650" s="73"/>
      <c r="BA650" s="73"/>
      <c r="BB650" s="73"/>
      <c r="BC650" s="73"/>
      <c r="BD650" s="73"/>
      <c r="BE650" s="73"/>
      <c r="BF650" s="73"/>
      <c r="BG650" s="73"/>
      <c r="BH650" s="73"/>
      <c r="BI650" s="73"/>
      <c r="BJ650" s="73"/>
      <c r="BK650" s="73"/>
      <c r="BL650" s="73"/>
      <c r="BM650" s="73"/>
      <c r="BN650" s="73"/>
    </row>
    <row r="651" spans="1:66" ht="13.2" x14ac:dyDescent="0.3">
      <c r="A651" s="73"/>
      <c r="B651" s="73"/>
      <c r="C651" s="73"/>
      <c r="D651" s="73"/>
      <c r="E651" s="73"/>
      <c r="F651" s="73"/>
      <c r="G651" s="73"/>
      <c r="H651" s="73"/>
      <c r="I651" s="73"/>
      <c r="J651" s="73"/>
      <c r="L651" s="73"/>
      <c r="M651" s="73"/>
      <c r="N651" s="73"/>
      <c r="O651" s="73"/>
      <c r="P651" s="73"/>
      <c r="Q651" s="73"/>
      <c r="R651" s="73"/>
      <c r="X651" s="73"/>
      <c r="Y651" s="73"/>
      <c r="Z651" s="73"/>
      <c r="AA651" s="73"/>
      <c r="AB651" s="73"/>
      <c r="AC651" s="73"/>
      <c r="AD651" s="73"/>
      <c r="AE651" s="73"/>
      <c r="AF651" s="73"/>
      <c r="AG651" s="73"/>
      <c r="AH651" s="73"/>
      <c r="AI651" s="73"/>
      <c r="AJ651" s="73"/>
      <c r="AK651" s="73"/>
      <c r="AL651" s="73"/>
      <c r="AM651" s="73"/>
      <c r="AN651" s="73"/>
      <c r="AO651" s="73"/>
      <c r="AP651" s="73"/>
      <c r="AQ651" s="73"/>
      <c r="AR651" s="73"/>
      <c r="AS651" s="73"/>
      <c r="AT651" s="73"/>
      <c r="AU651" s="73"/>
      <c r="AV651" s="73"/>
      <c r="AW651" s="73"/>
      <c r="AX651" s="73"/>
      <c r="AY651" s="73"/>
      <c r="AZ651" s="73"/>
      <c r="BA651" s="73"/>
      <c r="BB651" s="73"/>
      <c r="BC651" s="73"/>
      <c r="BD651" s="73"/>
      <c r="BE651" s="73"/>
      <c r="BF651" s="73"/>
      <c r="BG651" s="73"/>
      <c r="BH651" s="73"/>
      <c r="BI651" s="73"/>
      <c r="BJ651" s="73"/>
      <c r="BK651" s="73"/>
      <c r="BL651" s="73"/>
      <c r="BM651" s="73"/>
      <c r="BN651" s="73"/>
    </row>
    <row r="652" spans="1:66" ht="13.2" x14ac:dyDescent="0.3">
      <c r="A652" s="73"/>
      <c r="B652" s="73"/>
      <c r="C652" s="73"/>
      <c r="D652" s="73"/>
      <c r="E652" s="73"/>
      <c r="F652" s="73"/>
      <c r="G652" s="73"/>
      <c r="H652" s="73"/>
      <c r="I652" s="73"/>
      <c r="J652" s="73"/>
      <c r="L652" s="73"/>
      <c r="M652" s="73"/>
      <c r="N652" s="73"/>
      <c r="O652" s="73"/>
      <c r="P652" s="73"/>
      <c r="Q652" s="73"/>
      <c r="R652" s="73"/>
      <c r="X652" s="73"/>
      <c r="Y652" s="73"/>
      <c r="Z652" s="73"/>
      <c r="AA652" s="73"/>
      <c r="AB652" s="73"/>
      <c r="AC652" s="73"/>
      <c r="AD652" s="73"/>
      <c r="AE652" s="73"/>
      <c r="AF652" s="73"/>
      <c r="AG652" s="73"/>
      <c r="AH652" s="73"/>
      <c r="AI652" s="73"/>
      <c r="AJ652" s="73"/>
      <c r="AK652" s="73"/>
      <c r="AL652" s="73"/>
      <c r="AM652" s="73"/>
      <c r="AN652" s="73"/>
      <c r="AO652" s="73"/>
      <c r="AP652" s="73"/>
      <c r="AQ652" s="73"/>
      <c r="AR652" s="73"/>
      <c r="AS652" s="73"/>
      <c r="AT652" s="73"/>
      <c r="AU652" s="73"/>
      <c r="AV652" s="73"/>
      <c r="AW652" s="73"/>
      <c r="AX652" s="73"/>
      <c r="AY652" s="73"/>
      <c r="AZ652" s="73"/>
      <c r="BA652" s="73"/>
      <c r="BB652" s="73"/>
      <c r="BC652" s="73"/>
      <c r="BD652" s="73"/>
      <c r="BE652" s="73"/>
      <c r="BF652" s="73"/>
      <c r="BG652" s="73"/>
      <c r="BH652" s="73"/>
      <c r="BI652" s="73"/>
      <c r="BJ652" s="73"/>
      <c r="BK652" s="73"/>
      <c r="BL652" s="73"/>
      <c r="BM652" s="73"/>
      <c r="BN652" s="73"/>
    </row>
    <row r="653" spans="1:66" ht="13.2" x14ac:dyDescent="0.3">
      <c r="A653" s="73"/>
      <c r="B653" s="73"/>
      <c r="C653" s="73"/>
      <c r="D653" s="73"/>
      <c r="E653" s="73"/>
      <c r="F653" s="73"/>
      <c r="G653" s="73"/>
      <c r="H653" s="73"/>
      <c r="I653" s="73"/>
      <c r="J653" s="73"/>
      <c r="L653" s="73"/>
      <c r="M653" s="73"/>
      <c r="N653" s="73"/>
      <c r="O653" s="73"/>
      <c r="P653" s="73"/>
      <c r="Q653" s="73"/>
      <c r="R653" s="73"/>
      <c r="X653" s="73"/>
      <c r="Y653" s="73"/>
      <c r="Z653" s="73"/>
      <c r="AA653" s="73"/>
      <c r="AB653" s="73"/>
      <c r="AC653" s="73"/>
      <c r="AD653" s="73"/>
      <c r="AE653" s="73"/>
      <c r="AF653" s="73"/>
      <c r="AG653" s="73"/>
      <c r="AH653" s="73"/>
      <c r="AI653" s="73"/>
      <c r="AJ653" s="73"/>
      <c r="AK653" s="73"/>
      <c r="AL653" s="73"/>
      <c r="AM653" s="73"/>
      <c r="AN653" s="73"/>
      <c r="AO653" s="73"/>
      <c r="AP653" s="73"/>
      <c r="AQ653" s="73"/>
      <c r="AR653" s="73"/>
      <c r="AS653" s="73"/>
      <c r="AT653" s="73"/>
      <c r="AU653" s="73"/>
      <c r="AV653" s="73"/>
      <c r="AW653" s="73"/>
      <c r="AX653" s="73"/>
      <c r="AY653" s="73"/>
      <c r="AZ653" s="73"/>
      <c r="BA653" s="73"/>
      <c r="BB653" s="73"/>
      <c r="BC653" s="73"/>
      <c r="BD653" s="73"/>
      <c r="BE653" s="73"/>
      <c r="BF653" s="73"/>
      <c r="BG653" s="73"/>
      <c r="BH653" s="73"/>
      <c r="BI653" s="73"/>
      <c r="BJ653" s="73"/>
      <c r="BK653" s="73"/>
      <c r="BL653" s="73"/>
      <c r="BM653" s="73"/>
      <c r="BN653" s="73"/>
    </row>
    <row r="654" spans="1:66" ht="13.2" x14ac:dyDescent="0.3">
      <c r="A654" s="73"/>
      <c r="B654" s="73"/>
      <c r="C654" s="73"/>
      <c r="D654" s="73"/>
      <c r="E654" s="73"/>
      <c r="F654" s="73"/>
      <c r="G654" s="73"/>
      <c r="H654" s="73"/>
      <c r="I654" s="73"/>
      <c r="J654" s="73"/>
      <c r="L654" s="73"/>
      <c r="M654" s="73"/>
      <c r="N654" s="73"/>
      <c r="O654" s="73"/>
      <c r="P654" s="73"/>
      <c r="Q654" s="73"/>
      <c r="R654" s="73"/>
      <c r="X654" s="73"/>
      <c r="Y654" s="73"/>
      <c r="Z654" s="73"/>
      <c r="AA654" s="73"/>
      <c r="AB654" s="73"/>
      <c r="AC654" s="73"/>
      <c r="AD654" s="73"/>
      <c r="AE654" s="73"/>
      <c r="AF654" s="73"/>
      <c r="AG654" s="73"/>
      <c r="AH654" s="73"/>
      <c r="AI654" s="73"/>
      <c r="AJ654" s="73"/>
      <c r="AK654" s="73"/>
      <c r="AL654" s="73"/>
      <c r="AM654" s="73"/>
      <c r="AN654" s="73"/>
      <c r="AO654" s="73"/>
      <c r="AP654" s="73"/>
      <c r="AQ654" s="73"/>
      <c r="AR654" s="73"/>
      <c r="AS654" s="73"/>
      <c r="AT654" s="73"/>
      <c r="AU654" s="73"/>
      <c r="AV654" s="73"/>
      <c r="AW654" s="73"/>
      <c r="AX654" s="73"/>
      <c r="AY654" s="73"/>
      <c r="AZ654" s="73"/>
      <c r="BA654" s="73"/>
      <c r="BB654" s="73"/>
      <c r="BC654" s="73"/>
      <c r="BD654" s="73"/>
      <c r="BE654" s="73"/>
      <c r="BF654" s="73"/>
      <c r="BG654" s="73"/>
      <c r="BH654" s="73"/>
      <c r="BI654" s="73"/>
      <c r="BJ654" s="73"/>
      <c r="BK654" s="73"/>
      <c r="BL654" s="73"/>
      <c r="BM654" s="73"/>
      <c r="BN654" s="73"/>
    </row>
    <row r="655" spans="1:66" ht="13.2" x14ac:dyDescent="0.3">
      <c r="A655" s="73"/>
      <c r="B655" s="73"/>
      <c r="C655" s="73"/>
      <c r="D655" s="73"/>
      <c r="E655" s="73"/>
      <c r="F655" s="73"/>
      <c r="G655" s="73"/>
      <c r="H655" s="73"/>
      <c r="I655" s="73"/>
      <c r="J655" s="73"/>
      <c r="L655" s="73"/>
      <c r="M655" s="73"/>
      <c r="N655" s="73"/>
      <c r="O655" s="73"/>
      <c r="P655" s="73"/>
      <c r="Q655" s="73"/>
      <c r="R655" s="73"/>
      <c r="X655" s="73"/>
      <c r="Y655" s="73"/>
      <c r="Z655" s="73"/>
      <c r="AA655" s="73"/>
      <c r="AB655" s="73"/>
      <c r="AC655" s="73"/>
      <c r="AD655" s="73"/>
      <c r="AE655" s="73"/>
      <c r="AF655" s="73"/>
      <c r="AG655" s="73"/>
      <c r="AH655" s="73"/>
      <c r="AI655" s="73"/>
      <c r="AJ655" s="73"/>
      <c r="AK655" s="73"/>
      <c r="AL655" s="73"/>
      <c r="AM655" s="73"/>
      <c r="AN655" s="73"/>
      <c r="AO655" s="73"/>
      <c r="AP655" s="73"/>
      <c r="AQ655" s="73"/>
      <c r="AR655" s="73"/>
      <c r="AS655" s="73"/>
      <c r="AT655" s="73"/>
      <c r="AU655" s="73"/>
      <c r="AV655" s="73"/>
      <c r="AW655" s="73"/>
      <c r="AX655" s="73"/>
      <c r="AY655" s="73"/>
      <c r="AZ655" s="73"/>
      <c r="BA655" s="73"/>
      <c r="BB655" s="73"/>
      <c r="BC655" s="73"/>
      <c r="BD655" s="73"/>
      <c r="BE655" s="73"/>
      <c r="BF655" s="73"/>
      <c r="BG655" s="73"/>
      <c r="BH655" s="73"/>
      <c r="BI655" s="73"/>
      <c r="BJ655" s="73"/>
      <c r="BK655" s="73"/>
      <c r="BL655" s="73"/>
      <c r="BM655" s="73"/>
      <c r="BN655" s="73"/>
    </row>
    <row r="656" spans="1:66" ht="13.2" x14ac:dyDescent="0.3">
      <c r="A656" s="73"/>
      <c r="B656" s="73"/>
      <c r="C656" s="73"/>
      <c r="D656" s="73"/>
      <c r="E656" s="73"/>
      <c r="F656" s="73"/>
      <c r="G656" s="73"/>
      <c r="H656" s="73"/>
      <c r="I656" s="73"/>
      <c r="J656" s="73"/>
      <c r="L656" s="73"/>
      <c r="M656" s="73"/>
      <c r="N656" s="73"/>
      <c r="O656" s="73"/>
      <c r="P656" s="73"/>
      <c r="Q656" s="73"/>
      <c r="R656" s="73"/>
      <c r="X656" s="73"/>
      <c r="Y656" s="73"/>
      <c r="Z656" s="73"/>
      <c r="AA656" s="73"/>
      <c r="AB656" s="73"/>
      <c r="AC656" s="73"/>
      <c r="AD656" s="73"/>
      <c r="AE656" s="73"/>
      <c r="AF656" s="73"/>
      <c r="AG656" s="73"/>
      <c r="AH656" s="73"/>
      <c r="AI656" s="73"/>
      <c r="AJ656" s="73"/>
      <c r="AK656" s="73"/>
      <c r="AL656" s="73"/>
      <c r="AM656" s="73"/>
      <c r="AN656" s="73"/>
      <c r="AO656" s="73"/>
      <c r="AP656" s="73"/>
      <c r="AQ656" s="73"/>
      <c r="AR656" s="73"/>
      <c r="AS656" s="73"/>
      <c r="AT656" s="73"/>
      <c r="AU656" s="73"/>
      <c r="AV656" s="73"/>
      <c r="AW656" s="73"/>
      <c r="AX656" s="73"/>
      <c r="AY656" s="73"/>
      <c r="AZ656" s="73"/>
      <c r="BA656" s="73"/>
      <c r="BB656" s="73"/>
      <c r="BC656" s="73"/>
      <c r="BD656" s="73"/>
      <c r="BE656" s="73"/>
      <c r="BF656" s="73"/>
      <c r="BG656" s="73"/>
      <c r="BH656" s="73"/>
      <c r="BI656" s="73"/>
      <c r="BJ656" s="73"/>
      <c r="BK656" s="73"/>
      <c r="BL656" s="73"/>
      <c r="BM656" s="73"/>
      <c r="BN656" s="73"/>
    </row>
    <row r="657" spans="1:66" ht="13.2" x14ac:dyDescent="0.3">
      <c r="A657" s="73"/>
      <c r="B657" s="73"/>
      <c r="C657" s="73"/>
      <c r="D657" s="73"/>
      <c r="E657" s="73"/>
      <c r="F657" s="73"/>
      <c r="G657" s="73"/>
      <c r="H657" s="73"/>
      <c r="I657" s="73"/>
      <c r="J657" s="73"/>
      <c r="L657" s="73"/>
      <c r="M657" s="73"/>
      <c r="N657" s="73"/>
      <c r="O657" s="73"/>
      <c r="P657" s="73"/>
      <c r="Q657" s="73"/>
      <c r="R657" s="73"/>
      <c r="X657" s="73"/>
      <c r="Y657" s="73"/>
      <c r="Z657" s="73"/>
      <c r="AA657" s="73"/>
      <c r="AB657" s="73"/>
      <c r="AC657" s="73"/>
      <c r="AD657" s="73"/>
      <c r="AE657" s="73"/>
      <c r="AF657" s="73"/>
      <c r="AG657" s="73"/>
      <c r="AH657" s="73"/>
      <c r="AI657" s="73"/>
      <c r="AJ657" s="73"/>
      <c r="AK657" s="73"/>
      <c r="AL657" s="73"/>
      <c r="AM657" s="73"/>
      <c r="AN657" s="73"/>
      <c r="AO657" s="73"/>
      <c r="AP657" s="73"/>
      <c r="AQ657" s="73"/>
      <c r="AR657" s="73"/>
      <c r="AS657" s="73"/>
      <c r="AT657" s="73"/>
      <c r="AU657" s="73"/>
      <c r="AV657" s="73"/>
      <c r="AW657" s="73"/>
      <c r="AX657" s="73"/>
      <c r="AY657" s="73"/>
      <c r="AZ657" s="73"/>
      <c r="BA657" s="73"/>
      <c r="BB657" s="73"/>
      <c r="BC657" s="73"/>
      <c r="BD657" s="73"/>
      <c r="BE657" s="73"/>
      <c r="BF657" s="73"/>
      <c r="BG657" s="73"/>
      <c r="BH657" s="73"/>
      <c r="BI657" s="73"/>
      <c r="BJ657" s="73"/>
      <c r="BK657" s="73"/>
      <c r="BL657" s="73"/>
      <c r="BM657" s="73"/>
      <c r="BN657" s="73"/>
    </row>
    <row r="658" spans="1:66" ht="13.2" x14ac:dyDescent="0.3">
      <c r="A658" s="73"/>
      <c r="B658" s="73"/>
      <c r="C658" s="73"/>
      <c r="D658" s="73"/>
      <c r="E658" s="73"/>
      <c r="F658" s="73"/>
      <c r="G658" s="73"/>
      <c r="H658" s="73"/>
      <c r="I658" s="73"/>
      <c r="J658" s="73"/>
      <c r="L658" s="73"/>
      <c r="M658" s="73"/>
      <c r="N658" s="73"/>
      <c r="O658" s="73"/>
      <c r="P658" s="73"/>
      <c r="Q658" s="73"/>
      <c r="R658" s="73"/>
      <c r="X658" s="73"/>
      <c r="Y658" s="73"/>
      <c r="Z658" s="73"/>
      <c r="AA658" s="73"/>
      <c r="AB658" s="73"/>
      <c r="AC658" s="73"/>
      <c r="AD658" s="73"/>
      <c r="AE658" s="73"/>
      <c r="AF658" s="73"/>
      <c r="AG658" s="73"/>
      <c r="AH658" s="73"/>
      <c r="AI658" s="73"/>
      <c r="AJ658" s="73"/>
      <c r="AK658" s="73"/>
      <c r="AL658" s="73"/>
      <c r="AM658" s="73"/>
      <c r="AN658" s="73"/>
      <c r="AO658" s="73"/>
      <c r="AP658" s="73"/>
      <c r="AQ658" s="73"/>
      <c r="AR658" s="73"/>
      <c r="AS658" s="73"/>
      <c r="AT658" s="73"/>
      <c r="AU658" s="73"/>
      <c r="AV658" s="73"/>
      <c r="AW658" s="73"/>
      <c r="AX658" s="73"/>
      <c r="AY658" s="73"/>
      <c r="AZ658" s="73"/>
      <c r="BA658" s="73"/>
      <c r="BB658" s="73"/>
      <c r="BC658" s="73"/>
      <c r="BD658" s="73"/>
      <c r="BE658" s="73"/>
      <c r="BF658" s="73"/>
      <c r="BG658" s="73"/>
      <c r="BH658" s="73"/>
      <c r="BI658" s="73"/>
      <c r="BJ658" s="73"/>
      <c r="BK658" s="73"/>
      <c r="BL658" s="73"/>
      <c r="BM658" s="73"/>
      <c r="BN658" s="73"/>
    </row>
    <row r="659" spans="1:66" ht="13.2" x14ac:dyDescent="0.3">
      <c r="A659" s="73"/>
      <c r="B659" s="73"/>
      <c r="C659" s="73"/>
      <c r="D659" s="73"/>
      <c r="E659" s="73"/>
      <c r="F659" s="73"/>
      <c r="G659" s="73"/>
      <c r="H659" s="73"/>
      <c r="I659" s="73"/>
      <c r="J659" s="73"/>
      <c r="L659" s="73"/>
      <c r="M659" s="73"/>
      <c r="N659" s="73"/>
      <c r="O659" s="73"/>
      <c r="P659" s="73"/>
      <c r="Q659" s="73"/>
      <c r="R659" s="73"/>
      <c r="X659" s="73"/>
      <c r="Y659" s="73"/>
      <c r="Z659" s="73"/>
      <c r="AA659" s="73"/>
      <c r="AB659" s="73"/>
      <c r="AC659" s="73"/>
      <c r="AD659" s="73"/>
      <c r="AE659" s="73"/>
      <c r="AF659" s="73"/>
      <c r="AG659" s="73"/>
      <c r="AH659" s="73"/>
      <c r="AI659" s="73"/>
      <c r="AJ659" s="73"/>
      <c r="AK659" s="73"/>
      <c r="AL659" s="73"/>
      <c r="AM659" s="73"/>
      <c r="AN659" s="73"/>
      <c r="AO659" s="73"/>
      <c r="AP659" s="73"/>
      <c r="AQ659" s="73"/>
      <c r="AR659" s="73"/>
      <c r="AS659" s="73"/>
      <c r="AT659" s="73"/>
      <c r="AU659" s="73"/>
      <c r="AV659" s="73"/>
      <c r="AW659" s="73"/>
      <c r="AX659" s="73"/>
      <c r="AY659" s="73"/>
      <c r="AZ659" s="73"/>
      <c r="BA659" s="73"/>
      <c r="BB659" s="73"/>
      <c r="BC659" s="73"/>
      <c r="BD659" s="73"/>
      <c r="BE659" s="73"/>
      <c r="BF659" s="73"/>
      <c r="BG659" s="73"/>
      <c r="BH659" s="73"/>
      <c r="BI659" s="73"/>
      <c r="BJ659" s="73"/>
      <c r="BK659" s="73"/>
      <c r="BL659" s="73"/>
      <c r="BM659" s="73"/>
      <c r="BN659" s="73"/>
    </row>
    <row r="660" spans="1:66" ht="13.2" x14ac:dyDescent="0.3">
      <c r="A660" s="73"/>
      <c r="B660" s="73"/>
      <c r="C660" s="73"/>
      <c r="D660" s="73"/>
      <c r="E660" s="73"/>
      <c r="F660" s="73"/>
      <c r="G660" s="73"/>
      <c r="H660" s="73"/>
      <c r="I660" s="73"/>
      <c r="J660" s="73"/>
      <c r="L660" s="73"/>
      <c r="M660" s="73"/>
      <c r="N660" s="73"/>
      <c r="O660" s="73"/>
      <c r="P660" s="73"/>
      <c r="Q660" s="73"/>
      <c r="R660" s="73"/>
      <c r="X660" s="73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3"/>
      <c r="AL660" s="73"/>
      <c r="AM660" s="73"/>
      <c r="AN660" s="73"/>
      <c r="AO660" s="73"/>
      <c r="AP660" s="73"/>
      <c r="AQ660" s="73"/>
      <c r="AR660" s="73"/>
      <c r="AS660" s="73"/>
      <c r="AT660" s="73"/>
      <c r="AU660" s="73"/>
      <c r="AV660" s="73"/>
      <c r="AW660" s="73"/>
      <c r="AX660" s="73"/>
      <c r="AY660" s="73"/>
      <c r="AZ660" s="73"/>
      <c r="BA660" s="73"/>
      <c r="BB660" s="73"/>
      <c r="BC660" s="73"/>
      <c r="BD660" s="73"/>
      <c r="BE660" s="73"/>
      <c r="BF660" s="73"/>
      <c r="BG660" s="73"/>
      <c r="BH660" s="73"/>
      <c r="BI660" s="73"/>
      <c r="BJ660" s="73"/>
      <c r="BK660" s="73"/>
      <c r="BL660" s="73"/>
      <c r="BM660" s="73"/>
      <c r="BN660" s="73"/>
    </row>
    <row r="661" spans="1:66" ht="13.2" x14ac:dyDescent="0.3">
      <c r="A661" s="73"/>
      <c r="B661" s="73"/>
      <c r="C661" s="73"/>
      <c r="D661" s="73"/>
      <c r="E661" s="73"/>
      <c r="F661" s="73"/>
      <c r="G661" s="73"/>
      <c r="H661" s="73"/>
      <c r="I661" s="73"/>
      <c r="J661" s="73"/>
      <c r="L661" s="73"/>
      <c r="M661" s="73"/>
      <c r="N661" s="73"/>
      <c r="O661" s="73"/>
      <c r="P661" s="73"/>
      <c r="Q661" s="73"/>
      <c r="R661" s="73"/>
      <c r="X661" s="73"/>
      <c r="Y661" s="73"/>
      <c r="Z661" s="73"/>
      <c r="AA661" s="73"/>
      <c r="AB661" s="73"/>
      <c r="AC661" s="73"/>
      <c r="AD661" s="73"/>
      <c r="AE661" s="73"/>
      <c r="AF661" s="73"/>
      <c r="AG661" s="73"/>
      <c r="AH661" s="73"/>
      <c r="AI661" s="73"/>
      <c r="AJ661" s="73"/>
      <c r="AK661" s="73"/>
      <c r="AL661" s="73"/>
      <c r="AM661" s="73"/>
      <c r="AN661" s="73"/>
      <c r="AO661" s="73"/>
      <c r="AP661" s="73"/>
      <c r="AQ661" s="73"/>
      <c r="AR661" s="73"/>
      <c r="AS661" s="73"/>
      <c r="AT661" s="73"/>
      <c r="AU661" s="73"/>
      <c r="AV661" s="73"/>
      <c r="AW661" s="73"/>
      <c r="AX661" s="73"/>
      <c r="AY661" s="73"/>
      <c r="AZ661" s="73"/>
      <c r="BA661" s="73"/>
      <c r="BB661" s="73"/>
      <c r="BC661" s="73"/>
      <c r="BD661" s="73"/>
      <c r="BE661" s="73"/>
      <c r="BF661" s="73"/>
      <c r="BG661" s="73"/>
      <c r="BH661" s="73"/>
      <c r="BI661" s="73"/>
      <c r="BJ661" s="73"/>
      <c r="BK661" s="73"/>
      <c r="BL661" s="73"/>
      <c r="BM661" s="73"/>
      <c r="BN661" s="73"/>
    </row>
    <row r="662" spans="1:66" ht="13.2" x14ac:dyDescent="0.3">
      <c r="A662" s="73"/>
      <c r="B662" s="73"/>
      <c r="C662" s="73"/>
      <c r="D662" s="73"/>
      <c r="E662" s="73"/>
      <c r="F662" s="73"/>
      <c r="G662" s="73"/>
      <c r="H662" s="73"/>
      <c r="I662" s="73"/>
      <c r="J662" s="73"/>
      <c r="L662" s="73"/>
      <c r="M662" s="73"/>
      <c r="N662" s="73"/>
      <c r="O662" s="73"/>
      <c r="P662" s="73"/>
      <c r="Q662" s="73"/>
      <c r="R662" s="73"/>
      <c r="X662" s="73"/>
      <c r="Y662" s="73"/>
      <c r="Z662" s="73"/>
      <c r="AA662" s="73"/>
      <c r="AB662" s="73"/>
      <c r="AC662" s="73"/>
      <c r="AD662" s="73"/>
      <c r="AE662" s="73"/>
      <c r="AF662" s="73"/>
      <c r="AG662" s="73"/>
      <c r="AH662" s="73"/>
      <c r="AI662" s="73"/>
      <c r="AJ662" s="73"/>
      <c r="AK662" s="73"/>
      <c r="AL662" s="73"/>
      <c r="AM662" s="73"/>
      <c r="AN662" s="73"/>
      <c r="AO662" s="73"/>
      <c r="AP662" s="73"/>
      <c r="AQ662" s="73"/>
      <c r="AR662" s="73"/>
      <c r="AS662" s="73"/>
      <c r="AT662" s="73"/>
      <c r="AU662" s="73"/>
      <c r="AV662" s="73"/>
      <c r="AW662" s="73"/>
      <c r="AX662" s="73"/>
      <c r="AY662" s="73"/>
      <c r="AZ662" s="73"/>
      <c r="BA662" s="73"/>
      <c r="BB662" s="73"/>
      <c r="BC662" s="73"/>
      <c r="BD662" s="73"/>
      <c r="BE662" s="73"/>
      <c r="BF662" s="73"/>
      <c r="BG662" s="73"/>
      <c r="BH662" s="73"/>
      <c r="BI662" s="73"/>
      <c r="BJ662" s="73"/>
      <c r="BK662" s="73"/>
      <c r="BL662" s="73"/>
      <c r="BM662" s="73"/>
      <c r="BN662" s="73"/>
    </row>
    <row r="663" spans="1:66" ht="13.2" x14ac:dyDescent="0.3">
      <c r="A663" s="73"/>
      <c r="B663" s="73"/>
      <c r="C663" s="73"/>
      <c r="D663" s="73"/>
      <c r="E663" s="73"/>
      <c r="F663" s="73"/>
      <c r="G663" s="73"/>
      <c r="H663" s="73"/>
      <c r="I663" s="73"/>
      <c r="J663" s="73"/>
      <c r="L663" s="73"/>
      <c r="M663" s="73"/>
      <c r="N663" s="73"/>
      <c r="O663" s="73"/>
      <c r="P663" s="73"/>
      <c r="Q663" s="73"/>
      <c r="R663" s="73"/>
      <c r="X663" s="73"/>
      <c r="Y663" s="73"/>
      <c r="Z663" s="73"/>
      <c r="AA663" s="73"/>
      <c r="AB663" s="73"/>
      <c r="AC663" s="73"/>
      <c r="AD663" s="73"/>
      <c r="AE663" s="73"/>
      <c r="AF663" s="73"/>
      <c r="AG663" s="73"/>
      <c r="AH663" s="73"/>
      <c r="AI663" s="73"/>
      <c r="AJ663" s="73"/>
      <c r="AK663" s="73"/>
      <c r="AL663" s="73"/>
      <c r="AM663" s="73"/>
      <c r="AN663" s="73"/>
      <c r="AO663" s="73"/>
      <c r="AP663" s="73"/>
      <c r="AQ663" s="73"/>
      <c r="AR663" s="73"/>
      <c r="AS663" s="73"/>
      <c r="AT663" s="73"/>
      <c r="AU663" s="73"/>
      <c r="AV663" s="73"/>
      <c r="AW663" s="73"/>
      <c r="AX663" s="73"/>
      <c r="AY663" s="73"/>
      <c r="AZ663" s="73"/>
      <c r="BA663" s="73"/>
      <c r="BB663" s="73"/>
      <c r="BC663" s="73"/>
      <c r="BD663" s="73"/>
      <c r="BE663" s="73"/>
      <c r="BF663" s="73"/>
      <c r="BG663" s="73"/>
      <c r="BH663" s="73"/>
      <c r="BI663" s="73"/>
      <c r="BJ663" s="73"/>
      <c r="BK663" s="73"/>
      <c r="BL663" s="73"/>
      <c r="BM663" s="73"/>
      <c r="BN663" s="73"/>
    </row>
    <row r="664" spans="1:66" ht="13.2" x14ac:dyDescent="0.3">
      <c r="A664" s="73"/>
      <c r="B664" s="73"/>
      <c r="C664" s="73"/>
      <c r="D664" s="73"/>
      <c r="E664" s="73"/>
      <c r="F664" s="73"/>
      <c r="G664" s="73"/>
      <c r="H664" s="73"/>
      <c r="I664" s="73"/>
      <c r="J664" s="73"/>
      <c r="L664" s="73"/>
      <c r="M664" s="73"/>
      <c r="N664" s="73"/>
      <c r="O664" s="73"/>
      <c r="P664" s="73"/>
      <c r="Q664" s="73"/>
      <c r="R664" s="73"/>
      <c r="X664" s="73"/>
      <c r="Y664" s="73"/>
      <c r="Z664" s="73"/>
      <c r="AA664" s="73"/>
      <c r="AB664" s="73"/>
      <c r="AC664" s="73"/>
      <c r="AD664" s="73"/>
      <c r="AE664" s="73"/>
      <c r="AF664" s="73"/>
      <c r="AG664" s="73"/>
      <c r="AH664" s="73"/>
      <c r="AI664" s="73"/>
      <c r="AJ664" s="73"/>
      <c r="AK664" s="73"/>
      <c r="AL664" s="73"/>
      <c r="AM664" s="73"/>
      <c r="AN664" s="73"/>
      <c r="AO664" s="73"/>
      <c r="AP664" s="73"/>
      <c r="AQ664" s="73"/>
      <c r="AR664" s="73"/>
      <c r="AS664" s="73"/>
      <c r="AT664" s="73"/>
      <c r="AU664" s="73"/>
      <c r="AV664" s="73"/>
      <c r="AW664" s="73"/>
      <c r="AX664" s="73"/>
      <c r="AY664" s="73"/>
      <c r="AZ664" s="73"/>
      <c r="BA664" s="73"/>
      <c r="BB664" s="73"/>
      <c r="BC664" s="73"/>
      <c r="BD664" s="73"/>
      <c r="BE664" s="73"/>
      <c r="BF664" s="73"/>
      <c r="BG664" s="73"/>
      <c r="BH664" s="73"/>
      <c r="BI664" s="73"/>
      <c r="BJ664" s="73"/>
      <c r="BK664" s="73"/>
      <c r="BL664" s="73"/>
      <c r="BM664" s="73"/>
      <c r="BN664" s="73"/>
    </row>
    <row r="665" spans="1:66" ht="13.2" x14ac:dyDescent="0.3">
      <c r="A665" s="73"/>
      <c r="B665" s="73"/>
      <c r="C665" s="73"/>
      <c r="D665" s="73"/>
      <c r="E665" s="73"/>
      <c r="F665" s="73"/>
      <c r="G665" s="73"/>
      <c r="H665" s="73"/>
      <c r="I665" s="73"/>
      <c r="J665" s="73"/>
      <c r="L665" s="73"/>
      <c r="M665" s="73"/>
      <c r="N665" s="73"/>
      <c r="O665" s="73"/>
      <c r="P665" s="73"/>
      <c r="Q665" s="73"/>
      <c r="R665" s="73"/>
      <c r="X665" s="73"/>
      <c r="Y665" s="73"/>
      <c r="Z665" s="73"/>
      <c r="AA665" s="73"/>
      <c r="AB665" s="73"/>
      <c r="AC665" s="73"/>
      <c r="AD665" s="73"/>
      <c r="AE665" s="73"/>
      <c r="AF665" s="73"/>
      <c r="AG665" s="73"/>
      <c r="AH665" s="73"/>
      <c r="AI665" s="73"/>
      <c r="AJ665" s="73"/>
      <c r="AK665" s="73"/>
      <c r="AL665" s="73"/>
      <c r="AM665" s="73"/>
      <c r="AN665" s="73"/>
      <c r="AO665" s="73"/>
      <c r="AP665" s="73"/>
      <c r="AQ665" s="73"/>
      <c r="AR665" s="73"/>
      <c r="AS665" s="73"/>
      <c r="AT665" s="73"/>
      <c r="AU665" s="73"/>
      <c r="AV665" s="73"/>
      <c r="AW665" s="73"/>
      <c r="AX665" s="73"/>
      <c r="AY665" s="73"/>
      <c r="AZ665" s="73"/>
      <c r="BA665" s="73"/>
      <c r="BB665" s="73"/>
      <c r="BC665" s="73"/>
      <c r="BD665" s="73"/>
      <c r="BE665" s="73"/>
      <c r="BF665" s="73"/>
      <c r="BG665" s="73"/>
      <c r="BH665" s="73"/>
      <c r="BI665" s="73"/>
      <c r="BJ665" s="73"/>
      <c r="BK665" s="73"/>
      <c r="BL665" s="73"/>
      <c r="BM665" s="73"/>
      <c r="BN665" s="73"/>
    </row>
    <row r="666" spans="1:66" ht="13.2" x14ac:dyDescent="0.3">
      <c r="A666" s="73"/>
      <c r="B666" s="73"/>
      <c r="C666" s="73"/>
      <c r="D666" s="73"/>
      <c r="E666" s="73"/>
      <c r="F666" s="73"/>
      <c r="G666" s="73"/>
      <c r="H666" s="73"/>
      <c r="I666" s="73"/>
      <c r="J666" s="73"/>
      <c r="L666" s="73"/>
      <c r="M666" s="73"/>
      <c r="N666" s="73"/>
      <c r="O666" s="73"/>
      <c r="P666" s="73"/>
      <c r="Q666" s="73"/>
      <c r="R666" s="73"/>
      <c r="X666" s="73"/>
      <c r="Y666" s="73"/>
      <c r="Z666" s="73"/>
      <c r="AA666" s="73"/>
      <c r="AB666" s="73"/>
      <c r="AC666" s="73"/>
      <c r="AD666" s="73"/>
      <c r="AE666" s="73"/>
      <c r="AF666" s="73"/>
      <c r="AG666" s="73"/>
      <c r="AH666" s="73"/>
      <c r="AI666" s="73"/>
      <c r="AJ666" s="73"/>
      <c r="AK666" s="73"/>
      <c r="AL666" s="73"/>
      <c r="AM666" s="73"/>
      <c r="AN666" s="73"/>
      <c r="AO666" s="73"/>
      <c r="AP666" s="73"/>
      <c r="AQ666" s="73"/>
      <c r="AR666" s="73"/>
      <c r="AS666" s="73"/>
      <c r="AT666" s="73"/>
      <c r="AU666" s="73"/>
      <c r="AV666" s="73"/>
      <c r="AW666" s="73"/>
      <c r="AX666" s="73"/>
      <c r="AY666" s="73"/>
      <c r="AZ666" s="73"/>
      <c r="BA666" s="73"/>
      <c r="BB666" s="73"/>
      <c r="BC666" s="73"/>
      <c r="BD666" s="73"/>
      <c r="BE666" s="73"/>
      <c r="BF666" s="73"/>
      <c r="BG666" s="73"/>
      <c r="BH666" s="73"/>
      <c r="BI666" s="73"/>
      <c r="BJ666" s="73"/>
      <c r="BK666" s="73"/>
      <c r="BL666" s="73"/>
      <c r="BM666" s="73"/>
      <c r="BN666" s="73"/>
    </row>
    <row r="667" spans="1:66" ht="13.2" x14ac:dyDescent="0.3">
      <c r="A667" s="73"/>
      <c r="B667" s="73"/>
      <c r="C667" s="73"/>
      <c r="D667" s="73"/>
      <c r="E667" s="73"/>
      <c r="F667" s="73"/>
      <c r="G667" s="73"/>
      <c r="H667" s="73"/>
      <c r="I667" s="73"/>
      <c r="J667" s="73"/>
      <c r="L667" s="73"/>
      <c r="M667" s="73"/>
      <c r="N667" s="73"/>
      <c r="O667" s="73"/>
      <c r="P667" s="73"/>
      <c r="Q667" s="73"/>
      <c r="R667" s="73"/>
      <c r="X667" s="73"/>
      <c r="Y667" s="73"/>
      <c r="Z667" s="73"/>
      <c r="AA667" s="73"/>
      <c r="AB667" s="73"/>
      <c r="AC667" s="73"/>
      <c r="AD667" s="73"/>
      <c r="AE667" s="73"/>
      <c r="AF667" s="73"/>
      <c r="AG667" s="73"/>
      <c r="AH667" s="73"/>
      <c r="AI667" s="73"/>
      <c r="AJ667" s="73"/>
      <c r="AK667" s="73"/>
      <c r="AL667" s="73"/>
      <c r="AM667" s="73"/>
      <c r="AN667" s="73"/>
      <c r="AO667" s="73"/>
      <c r="AP667" s="73"/>
      <c r="AQ667" s="73"/>
      <c r="AR667" s="73"/>
      <c r="AS667" s="73"/>
      <c r="AT667" s="73"/>
      <c r="AU667" s="73"/>
      <c r="AV667" s="73"/>
      <c r="AW667" s="73"/>
      <c r="AX667" s="73"/>
      <c r="AY667" s="73"/>
      <c r="AZ667" s="73"/>
      <c r="BA667" s="73"/>
      <c r="BB667" s="73"/>
      <c r="BC667" s="73"/>
      <c r="BD667" s="73"/>
      <c r="BE667" s="73"/>
      <c r="BF667" s="73"/>
      <c r="BG667" s="73"/>
      <c r="BH667" s="73"/>
      <c r="BI667" s="73"/>
      <c r="BJ667" s="73"/>
      <c r="BK667" s="73"/>
      <c r="BL667" s="73"/>
      <c r="BM667" s="73"/>
      <c r="BN667" s="73"/>
    </row>
    <row r="668" spans="1:66" ht="13.2" x14ac:dyDescent="0.3">
      <c r="A668" s="73"/>
      <c r="B668" s="73"/>
      <c r="C668" s="73"/>
      <c r="D668" s="73"/>
      <c r="E668" s="73"/>
      <c r="F668" s="73"/>
      <c r="G668" s="73"/>
      <c r="H668" s="73"/>
      <c r="I668" s="73"/>
      <c r="J668" s="73"/>
      <c r="L668" s="73"/>
      <c r="M668" s="73"/>
      <c r="N668" s="73"/>
      <c r="O668" s="73"/>
      <c r="P668" s="73"/>
      <c r="Q668" s="73"/>
      <c r="R668" s="73"/>
      <c r="X668" s="73"/>
      <c r="Y668" s="73"/>
      <c r="Z668" s="73"/>
      <c r="AA668" s="73"/>
      <c r="AB668" s="73"/>
      <c r="AC668" s="73"/>
      <c r="AD668" s="73"/>
      <c r="AE668" s="73"/>
      <c r="AF668" s="73"/>
      <c r="AG668" s="73"/>
      <c r="AH668" s="73"/>
      <c r="AI668" s="73"/>
      <c r="AJ668" s="73"/>
      <c r="AK668" s="73"/>
      <c r="AL668" s="73"/>
      <c r="AM668" s="73"/>
      <c r="AN668" s="73"/>
      <c r="AO668" s="73"/>
      <c r="AP668" s="73"/>
      <c r="AQ668" s="73"/>
      <c r="AR668" s="73"/>
      <c r="AS668" s="73"/>
      <c r="AT668" s="73"/>
      <c r="AU668" s="73"/>
      <c r="AV668" s="73"/>
      <c r="AW668" s="73"/>
      <c r="AX668" s="73"/>
      <c r="AY668" s="73"/>
      <c r="AZ668" s="73"/>
      <c r="BA668" s="73"/>
      <c r="BB668" s="73"/>
      <c r="BC668" s="73"/>
      <c r="BD668" s="73"/>
      <c r="BE668" s="73"/>
      <c r="BF668" s="73"/>
      <c r="BG668" s="73"/>
      <c r="BH668" s="73"/>
      <c r="BI668" s="73"/>
      <c r="BJ668" s="73"/>
      <c r="BK668" s="73"/>
      <c r="BL668" s="73"/>
      <c r="BM668" s="73"/>
      <c r="BN668" s="73"/>
    </row>
    <row r="669" spans="1:66" ht="13.2" x14ac:dyDescent="0.3">
      <c r="A669" s="73"/>
      <c r="B669" s="73"/>
      <c r="C669" s="73"/>
      <c r="D669" s="73"/>
      <c r="E669" s="73"/>
      <c r="F669" s="73"/>
      <c r="G669" s="73"/>
      <c r="H669" s="73"/>
      <c r="I669" s="73"/>
      <c r="J669" s="73"/>
      <c r="L669" s="73"/>
      <c r="M669" s="73"/>
      <c r="N669" s="73"/>
      <c r="O669" s="73"/>
      <c r="P669" s="73"/>
      <c r="Q669" s="73"/>
      <c r="R669" s="73"/>
      <c r="X669" s="73"/>
      <c r="Y669" s="73"/>
      <c r="Z669" s="73"/>
      <c r="AA669" s="73"/>
      <c r="AB669" s="73"/>
      <c r="AC669" s="73"/>
      <c r="AD669" s="73"/>
      <c r="AE669" s="73"/>
      <c r="AF669" s="73"/>
      <c r="AG669" s="73"/>
      <c r="AH669" s="73"/>
      <c r="AI669" s="73"/>
      <c r="AJ669" s="73"/>
      <c r="AK669" s="73"/>
      <c r="AL669" s="73"/>
      <c r="AM669" s="73"/>
      <c r="AN669" s="73"/>
      <c r="AO669" s="73"/>
      <c r="AP669" s="73"/>
      <c r="AQ669" s="73"/>
      <c r="AR669" s="73"/>
      <c r="AS669" s="73"/>
      <c r="AT669" s="73"/>
      <c r="AU669" s="73"/>
      <c r="AV669" s="73"/>
      <c r="AW669" s="73"/>
      <c r="AX669" s="73"/>
      <c r="AY669" s="73"/>
      <c r="AZ669" s="73"/>
      <c r="BA669" s="73"/>
      <c r="BB669" s="73"/>
      <c r="BC669" s="73"/>
      <c r="BD669" s="73"/>
      <c r="BE669" s="73"/>
      <c r="BF669" s="73"/>
      <c r="BG669" s="73"/>
      <c r="BH669" s="73"/>
      <c r="BI669" s="73"/>
      <c r="BJ669" s="73"/>
      <c r="BK669" s="73"/>
      <c r="BL669" s="73"/>
      <c r="BM669" s="73"/>
      <c r="BN669" s="73"/>
    </row>
    <row r="670" spans="1:66" ht="13.2" x14ac:dyDescent="0.3">
      <c r="A670" s="73"/>
      <c r="B670" s="73"/>
      <c r="C670" s="73"/>
      <c r="D670" s="73"/>
      <c r="E670" s="73"/>
      <c r="F670" s="73"/>
      <c r="G670" s="73"/>
      <c r="H670" s="73"/>
      <c r="I670" s="73"/>
      <c r="J670" s="73"/>
      <c r="L670" s="73"/>
      <c r="M670" s="73"/>
      <c r="N670" s="73"/>
      <c r="O670" s="73"/>
      <c r="P670" s="73"/>
      <c r="Q670" s="73"/>
      <c r="R670" s="73"/>
      <c r="X670" s="73"/>
      <c r="Y670" s="73"/>
      <c r="Z670" s="73"/>
      <c r="AA670" s="73"/>
      <c r="AB670" s="73"/>
      <c r="AC670" s="73"/>
      <c r="AD670" s="73"/>
      <c r="AE670" s="73"/>
      <c r="AF670" s="73"/>
      <c r="AG670" s="73"/>
      <c r="AH670" s="73"/>
      <c r="AI670" s="73"/>
      <c r="AJ670" s="73"/>
      <c r="AK670" s="73"/>
      <c r="AL670" s="73"/>
      <c r="AM670" s="73"/>
      <c r="AN670" s="73"/>
      <c r="AO670" s="73"/>
      <c r="AP670" s="73"/>
      <c r="AQ670" s="73"/>
      <c r="AR670" s="73"/>
      <c r="AS670" s="73"/>
      <c r="AT670" s="73"/>
      <c r="AU670" s="73"/>
      <c r="AV670" s="73"/>
      <c r="AW670" s="73"/>
      <c r="AX670" s="73"/>
      <c r="AY670" s="73"/>
      <c r="AZ670" s="73"/>
      <c r="BA670" s="73"/>
      <c r="BB670" s="73"/>
      <c r="BC670" s="73"/>
      <c r="BD670" s="73"/>
      <c r="BE670" s="73"/>
      <c r="BF670" s="73"/>
      <c r="BG670" s="73"/>
      <c r="BH670" s="73"/>
      <c r="BI670" s="73"/>
      <c r="BJ670" s="73"/>
      <c r="BK670" s="73"/>
      <c r="BL670" s="73"/>
      <c r="BM670" s="73"/>
      <c r="BN670" s="73"/>
    </row>
    <row r="671" spans="1:66" ht="13.2" x14ac:dyDescent="0.3">
      <c r="A671" s="73"/>
      <c r="B671" s="73"/>
      <c r="C671" s="73"/>
      <c r="D671" s="73"/>
      <c r="E671" s="73"/>
      <c r="F671" s="73"/>
      <c r="G671" s="73"/>
      <c r="H671" s="73"/>
      <c r="I671" s="73"/>
      <c r="J671" s="73"/>
      <c r="L671" s="73"/>
      <c r="M671" s="73"/>
      <c r="N671" s="73"/>
      <c r="O671" s="73"/>
      <c r="P671" s="73"/>
      <c r="Q671" s="73"/>
      <c r="R671" s="73"/>
      <c r="X671" s="73"/>
      <c r="Y671" s="73"/>
      <c r="Z671" s="73"/>
      <c r="AA671" s="73"/>
      <c r="AB671" s="73"/>
      <c r="AC671" s="73"/>
      <c r="AD671" s="73"/>
      <c r="AE671" s="73"/>
      <c r="AF671" s="73"/>
      <c r="AG671" s="73"/>
      <c r="AH671" s="73"/>
      <c r="AI671" s="73"/>
      <c r="AJ671" s="73"/>
      <c r="AK671" s="73"/>
      <c r="AL671" s="73"/>
      <c r="AM671" s="73"/>
      <c r="AN671" s="73"/>
      <c r="AO671" s="73"/>
      <c r="AP671" s="73"/>
      <c r="AQ671" s="73"/>
      <c r="AR671" s="73"/>
      <c r="AS671" s="73"/>
      <c r="AT671" s="73"/>
      <c r="AU671" s="73"/>
      <c r="AV671" s="73"/>
      <c r="AW671" s="73"/>
      <c r="AX671" s="73"/>
      <c r="AY671" s="73"/>
      <c r="AZ671" s="73"/>
      <c r="BA671" s="73"/>
      <c r="BB671" s="73"/>
      <c r="BC671" s="73"/>
      <c r="BD671" s="73"/>
      <c r="BE671" s="73"/>
      <c r="BF671" s="73"/>
      <c r="BG671" s="73"/>
      <c r="BH671" s="73"/>
      <c r="BI671" s="73"/>
      <c r="BJ671" s="73"/>
      <c r="BK671" s="73"/>
      <c r="BL671" s="73"/>
      <c r="BM671" s="73"/>
      <c r="BN671" s="73"/>
    </row>
    <row r="672" spans="1:66" ht="13.2" x14ac:dyDescent="0.3">
      <c r="A672" s="73"/>
      <c r="B672" s="73"/>
      <c r="C672" s="73"/>
      <c r="D672" s="73"/>
      <c r="E672" s="73"/>
      <c r="F672" s="73"/>
      <c r="G672" s="73"/>
      <c r="H672" s="73"/>
      <c r="I672" s="73"/>
      <c r="J672" s="73"/>
      <c r="L672" s="73"/>
      <c r="M672" s="73"/>
      <c r="N672" s="73"/>
      <c r="O672" s="73"/>
      <c r="P672" s="73"/>
      <c r="Q672" s="73"/>
      <c r="R672" s="73"/>
      <c r="X672" s="73"/>
      <c r="Y672" s="73"/>
      <c r="Z672" s="73"/>
      <c r="AA672" s="73"/>
      <c r="AB672" s="73"/>
      <c r="AC672" s="73"/>
      <c r="AD672" s="73"/>
      <c r="AE672" s="73"/>
      <c r="AF672" s="73"/>
      <c r="AG672" s="73"/>
      <c r="AH672" s="73"/>
      <c r="AI672" s="73"/>
      <c r="AJ672" s="73"/>
      <c r="AK672" s="73"/>
      <c r="AL672" s="73"/>
      <c r="AM672" s="73"/>
      <c r="AN672" s="73"/>
      <c r="AO672" s="73"/>
      <c r="AP672" s="73"/>
      <c r="AQ672" s="73"/>
      <c r="AR672" s="73"/>
      <c r="AS672" s="73"/>
      <c r="AT672" s="73"/>
      <c r="AU672" s="73"/>
      <c r="AV672" s="73"/>
      <c r="AW672" s="73"/>
      <c r="AX672" s="73"/>
      <c r="AY672" s="73"/>
      <c r="AZ672" s="73"/>
      <c r="BA672" s="73"/>
      <c r="BB672" s="73"/>
      <c r="BC672" s="73"/>
      <c r="BD672" s="73"/>
      <c r="BE672" s="73"/>
      <c r="BF672" s="73"/>
      <c r="BG672" s="73"/>
      <c r="BH672" s="73"/>
      <c r="BI672" s="73"/>
      <c r="BJ672" s="73"/>
      <c r="BK672" s="73"/>
      <c r="BL672" s="73"/>
      <c r="BM672" s="73"/>
      <c r="BN672" s="73"/>
    </row>
    <row r="673" spans="1:66" ht="13.2" x14ac:dyDescent="0.3">
      <c r="A673" s="73"/>
      <c r="B673" s="73"/>
      <c r="C673" s="73"/>
      <c r="D673" s="73"/>
      <c r="E673" s="73"/>
      <c r="F673" s="73"/>
      <c r="G673" s="73"/>
      <c r="H673" s="73"/>
      <c r="I673" s="73"/>
      <c r="J673" s="73"/>
      <c r="L673" s="73"/>
      <c r="M673" s="73"/>
      <c r="N673" s="73"/>
      <c r="O673" s="73"/>
      <c r="P673" s="73"/>
      <c r="Q673" s="73"/>
      <c r="R673" s="73"/>
      <c r="X673" s="73"/>
      <c r="Y673" s="73"/>
      <c r="Z673" s="73"/>
      <c r="AA673" s="73"/>
      <c r="AB673" s="73"/>
      <c r="AC673" s="73"/>
      <c r="AD673" s="73"/>
      <c r="AE673" s="73"/>
      <c r="AF673" s="73"/>
      <c r="AG673" s="73"/>
      <c r="AH673" s="73"/>
      <c r="AI673" s="73"/>
      <c r="AJ673" s="73"/>
      <c r="AK673" s="73"/>
      <c r="AL673" s="73"/>
      <c r="AM673" s="73"/>
      <c r="AN673" s="73"/>
      <c r="AO673" s="73"/>
      <c r="AP673" s="73"/>
      <c r="AQ673" s="73"/>
      <c r="AR673" s="73"/>
      <c r="AS673" s="73"/>
      <c r="AT673" s="73"/>
      <c r="AU673" s="73"/>
      <c r="AV673" s="73"/>
      <c r="AW673" s="73"/>
      <c r="AX673" s="73"/>
      <c r="AY673" s="73"/>
      <c r="AZ673" s="73"/>
      <c r="BA673" s="73"/>
      <c r="BB673" s="73"/>
      <c r="BC673" s="73"/>
      <c r="BD673" s="73"/>
      <c r="BE673" s="73"/>
      <c r="BF673" s="73"/>
      <c r="BG673" s="73"/>
      <c r="BH673" s="73"/>
      <c r="BI673" s="73"/>
      <c r="BJ673" s="73"/>
      <c r="BK673" s="73"/>
      <c r="BL673" s="73"/>
      <c r="BM673" s="73"/>
      <c r="BN673" s="73"/>
    </row>
    <row r="674" spans="1:66" ht="13.2" x14ac:dyDescent="0.3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L674" s="73"/>
      <c r="M674" s="73"/>
      <c r="N674" s="73"/>
      <c r="O674" s="73"/>
      <c r="P674" s="73"/>
      <c r="Q674" s="73"/>
      <c r="R674" s="73"/>
      <c r="X674" s="73"/>
      <c r="Y674" s="73"/>
      <c r="Z674" s="73"/>
      <c r="AA674" s="73"/>
      <c r="AB674" s="73"/>
      <c r="AC674" s="73"/>
      <c r="AD674" s="73"/>
      <c r="AE674" s="73"/>
      <c r="AF674" s="73"/>
      <c r="AG674" s="73"/>
      <c r="AH674" s="73"/>
      <c r="AI674" s="73"/>
      <c r="AJ674" s="73"/>
      <c r="AK674" s="73"/>
      <c r="AL674" s="73"/>
      <c r="AM674" s="73"/>
      <c r="AN674" s="73"/>
      <c r="AO674" s="73"/>
      <c r="AP674" s="73"/>
      <c r="AQ674" s="73"/>
      <c r="AR674" s="73"/>
      <c r="AS674" s="73"/>
      <c r="AT674" s="73"/>
      <c r="AU674" s="73"/>
      <c r="AV674" s="73"/>
      <c r="AW674" s="73"/>
      <c r="AX674" s="73"/>
      <c r="AY674" s="73"/>
      <c r="AZ674" s="73"/>
      <c r="BA674" s="73"/>
      <c r="BB674" s="73"/>
      <c r="BC674" s="73"/>
      <c r="BD674" s="73"/>
      <c r="BE674" s="73"/>
      <c r="BF674" s="73"/>
      <c r="BG674" s="73"/>
      <c r="BH674" s="73"/>
      <c r="BI674" s="73"/>
      <c r="BJ674" s="73"/>
      <c r="BK674" s="73"/>
      <c r="BL674" s="73"/>
      <c r="BM674" s="73"/>
      <c r="BN674" s="73"/>
    </row>
    <row r="675" spans="1:66" ht="13.2" x14ac:dyDescent="0.3">
      <c r="A675" s="73"/>
      <c r="B675" s="73"/>
      <c r="C675" s="73"/>
      <c r="D675" s="73"/>
      <c r="E675" s="73"/>
      <c r="F675" s="73"/>
      <c r="G675" s="73"/>
      <c r="H675" s="73"/>
      <c r="I675" s="73"/>
      <c r="J675" s="73"/>
      <c r="L675" s="73"/>
      <c r="M675" s="73"/>
      <c r="N675" s="73"/>
      <c r="O675" s="73"/>
      <c r="P675" s="73"/>
      <c r="Q675" s="73"/>
      <c r="R675" s="73"/>
      <c r="X675" s="73"/>
      <c r="Y675" s="73"/>
      <c r="Z675" s="73"/>
      <c r="AA675" s="73"/>
      <c r="AB675" s="73"/>
      <c r="AC675" s="73"/>
      <c r="AD675" s="73"/>
      <c r="AE675" s="73"/>
      <c r="AF675" s="73"/>
      <c r="AG675" s="73"/>
      <c r="AH675" s="73"/>
      <c r="AI675" s="73"/>
      <c r="AJ675" s="73"/>
      <c r="AK675" s="73"/>
      <c r="AL675" s="73"/>
      <c r="AM675" s="73"/>
      <c r="AN675" s="73"/>
      <c r="AO675" s="73"/>
      <c r="AP675" s="73"/>
      <c r="AQ675" s="73"/>
      <c r="AR675" s="73"/>
      <c r="AS675" s="73"/>
      <c r="AT675" s="73"/>
      <c r="AU675" s="73"/>
      <c r="AV675" s="73"/>
      <c r="AW675" s="73"/>
      <c r="AX675" s="73"/>
      <c r="AY675" s="73"/>
      <c r="AZ675" s="73"/>
      <c r="BA675" s="73"/>
      <c r="BB675" s="73"/>
      <c r="BC675" s="73"/>
      <c r="BD675" s="73"/>
      <c r="BE675" s="73"/>
      <c r="BF675" s="73"/>
      <c r="BG675" s="73"/>
      <c r="BH675" s="73"/>
      <c r="BI675" s="73"/>
      <c r="BJ675" s="73"/>
      <c r="BK675" s="73"/>
      <c r="BL675" s="73"/>
      <c r="BM675" s="73"/>
      <c r="BN675" s="73"/>
    </row>
    <row r="676" spans="1:66" ht="13.2" x14ac:dyDescent="0.3">
      <c r="A676" s="73"/>
      <c r="B676" s="73"/>
      <c r="C676" s="73"/>
      <c r="D676" s="73"/>
      <c r="E676" s="73"/>
      <c r="F676" s="73"/>
      <c r="G676" s="73"/>
      <c r="H676" s="73"/>
      <c r="I676" s="73"/>
      <c r="J676" s="73"/>
      <c r="L676" s="73"/>
      <c r="M676" s="73"/>
      <c r="N676" s="73"/>
      <c r="O676" s="73"/>
      <c r="P676" s="73"/>
      <c r="Q676" s="73"/>
      <c r="R676" s="73"/>
      <c r="X676" s="73"/>
      <c r="Y676" s="73"/>
      <c r="Z676" s="73"/>
      <c r="AA676" s="73"/>
      <c r="AB676" s="73"/>
      <c r="AC676" s="73"/>
      <c r="AD676" s="73"/>
      <c r="AE676" s="73"/>
      <c r="AF676" s="73"/>
      <c r="AG676" s="73"/>
      <c r="AH676" s="73"/>
      <c r="AI676" s="73"/>
      <c r="AJ676" s="73"/>
      <c r="AK676" s="73"/>
      <c r="AL676" s="73"/>
      <c r="AM676" s="73"/>
      <c r="AN676" s="73"/>
      <c r="AO676" s="73"/>
      <c r="AP676" s="73"/>
      <c r="AQ676" s="73"/>
      <c r="AR676" s="73"/>
      <c r="AS676" s="73"/>
      <c r="AT676" s="73"/>
      <c r="AU676" s="73"/>
      <c r="AV676" s="73"/>
      <c r="AW676" s="73"/>
      <c r="AX676" s="73"/>
      <c r="AY676" s="73"/>
      <c r="AZ676" s="73"/>
      <c r="BA676" s="73"/>
      <c r="BB676" s="73"/>
      <c r="BC676" s="73"/>
      <c r="BD676" s="73"/>
      <c r="BE676" s="73"/>
      <c r="BF676" s="73"/>
      <c r="BG676" s="73"/>
      <c r="BH676" s="73"/>
      <c r="BI676" s="73"/>
      <c r="BJ676" s="73"/>
      <c r="BK676" s="73"/>
      <c r="BL676" s="73"/>
      <c r="BM676" s="73"/>
      <c r="BN676" s="73"/>
    </row>
    <row r="677" spans="1:66" ht="13.2" x14ac:dyDescent="0.3">
      <c r="A677" s="73"/>
      <c r="B677" s="73"/>
      <c r="C677" s="73"/>
      <c r="D677" s="73"/>
      <c r="E677" s="73"/>
      <c r="F677" s="73"/>
      <c r="G677" s="73"/>
      <c r="H677" s="73"/>
      <c r="I677" s="73"/>
      <c r="J677" s="73"/>
      <c r="L677" s="73"/>
      <c r="M677" s="73"/>
      <c r="N677" s="73"/>
      <c r="O677" s="73"/>
      <c r="P677" s="73"/>
      <c r="Q677" s="73"/>
      <c r="R677" s="73"/>
      <c r="X677" s="73"/>
      <c r="Y677" s="73"/>
      <c r="Z677" s="73"/>
      <c r="AA677" s="73"/>
      <c r="AB677" s="73"/>
      <c r="AC677" s="73"/>
      <c r="AD677" s="73"/>
      <c r="AE677" s="73"/>
      <c r="AF677" s="73"/>
      <c r="AG677" s="73"/>
      <c r="AH677" s="73"/>
      <c r="AI677" s="73"/>
      <c r="AJ677" s="73"/>
      <c r="AK677" s="73"/>
      <c r="AL677" s="73"/>
      <c r="AM677" s="73"/>
      <c r="AN677" s="73"/>
      <c r="AO677" s="73"/>
      <c r="AP677" s="73"/>
      <c r="AQ677" s="73"/>
      <c r="AR677" s="73"/>
      <c r="AS677" s="73"/>
      <c r="AT677" s="73"/>
      <c r="AU677" s="73"/>
      <c r="AV677" s="73"/>
      <c r="AW677" s="73"/>
      <c r="AX677" s="73"/>
      <c r="AY677" s="73"/>
      <c r="AZ677" s="73"/>
      <c r="BA677" s="73"/>
      <c r="BB677" s="73"/>
      <c r="BC677" s="73"/>
      <c r="BD677" s="73"/>
      <c r="BE677" s="73"/>
      <c r="BF677" s="73"/>
      <c r="BG677" s="73"/>
      <c r="BH677" s="73"/>
      <c r="BI677" s="73"/>
      <c r="BJ677" s="73"/>
      <c r="BK677" s="73"/>
      <c r="BL677" s="73"/>
      <c r="BM677" s="73"/>
      <c r="BN677" s="73"/>
    </row>
    <row r="678" spans="1:66" ht="13.2" x14ac:dyDescent="0.3">
      <c r="A678" s="73"/>
      <c r="B678" s="73"/>
      <c r="C678" s="73"/>
      <c r="D678" s="73"/>
      <c r="E678" s="73"/>
      <c r="F678" s="73"/>
      <c r="G678" s="73"/>
      <c r="H678" s="73"/>
      <c r="I678" s="73"/>
      <c r="J678" s="73"/>
      <c r="L678" s="73"/>
      <c r="M678" s="73"/>
      <c r="N678" s="73"/>
      <c r="O678" s="73"/>
      <c r="P678" s="73"/>
      <c r="Q678" s="73"/>
      <c r="R678" s="73"/>
      <c r="X678" s="73"/>
      <c r="Y678" s="73"/>
      <c r="Z678" s="73"/>
      <c r="AA678" s="73"/>
      <c r="AB678" s="73"/>
      <c r="AC678" s="73"/>
      <c r="AD678" s="73"/>
      <c r="AE678" s="73"/>
      <c r="AF678" s="73"/>
      <c r="AG678" s="73"/>
      <c r="AH678" s="73"/>
      <c r="AI678" s="73"/>
      <c r="AJ678" s="73"/>
      <c r="AK678" s="73"/>
      <c r="AL678" s="73"/>
      <c r="AM678" s="73"/>
      <c r="AN678" s="73"/>
      <c r="AO678" s="73"/>
      <c r="AP678" s="73"/>
      <c r="AQ678" s="73"/>
      <c r="AR678" s="73"/>
      <c r="AS678" s="73"/>
      <c r="AT678" s="73"/>
      <c r="AU678" s="73"/>
      <c r="AV678" s="73"/>
      <c r="AW678" s="73"/>
      <c r="AX678" s="73"/>
      <c r="AY678" s="73"/>
      <c r="AZ678" s="73"/>
      <c r="BA678" s="73"/>
      <c r="BB678" s="73"/>
      <c r="BC678" s="73"/>
      <c r="BD678" s="73"/>
      <c r="BE678" s="73"/>
      <c r="BF678" s="73"/>
      <c r="BG678" s="73"/>
      <c r="BH678" s="73"/>
      <c r="BI678" s="73"/>
      <c r="BJ678" s="73"/>
      <c r="BK678" s="73"/>
      <c r="BL678" s="73"/>
      <c r="BM678" s="73"/>
      <c r="BN678" s="73"/>
    </row>
    <row r="679" spans="1:66" ht="13.2" x14ac:dyDescent="0.3">
      <c r="A679" s="73"/>
      <c r="B679" s="73"/>
      <c r="C679" s="73"/>
      <c r="D679" s="73"/>
      <c r="E679" s="73"/>
      <c r="F679" s="73"/>
      <c r="G679" s="73"/>
      <c r="H679" s="73"/>
      <c r="I679" s="73"/>
      <c r="J679" s="73"/>
      <c r="L679" s="73"/>
      <c r="M679" s="73"/>
      <c r="N679" s="73"/>
      <c r="O679" s="73"/>
      <c r="P679" s="73"/>
      <c r="Q679" s="73"/>
      <c r="R679" s="73"/>
      <c r="X679" s="73"/>
      <c r="Y679" s="73"/>
      <c r="Z679" s="73"/>
      <c r="AA679" s="73"/>
      <c r="AB679" s="73"/>
      <c r="AC679" s="73"/>
      <c r="AD679" s="73"/>
      <c r="AE679" s="73"/>
      <c r="AF679" s="73"/>
      <c r="AG679" s="73"/>
      <c r="AH679" s="73"/>
      <c r="AI679" s="73"/>
      <c r="AJ679" s="73"/>
      <c r="AK679" s="73"/>
      <c r="AL679" s="73"/>
      <c r="AM679" s="73"/>
      <c r="AN679" s="73"/>
      <c r="AO679" s="73"/>
      <c r="AP679" s="73"/>
      <c r="AQ679" s="73"/>
      <c r="AR679" s="73"/>
      <c r="AS679" s="73"/>
      <c r="AT679" s="73"/>
      <c r="AU679" s="73"/>
      <c r="AV679" s="73"/>
      <c r="AW679" s="73"/>
      <c r="AX679" s="73"/>
      <c r="AY679" s="73"/>
      <c r="AZ679" s="73"/>
      <c r="BA679" s="73"/>
      <c r="BB679" s="73"/>
      <c r="BC679" s="73"/>
      <c r="BD679" s="73"/>
      <c r="BE679" s="73"/>
      <c r="BF679" s="73"/>
      <c r="BG679" s="73"/>
      <c r="BH679" s="73"/>
      <c r="BI679" s="73"/>
      <c r="BJ679" s="73"/>
      <c r="BK679" s="73"/>
      <c r="BL679" s="73"/>
      <c r="BM679" s="73"/>
      <c r="BN679" s="73"/>
    </row>
    <row r="680" spans="1:66" ht="13.2" x14ac:dyDescent="0.3">
      <c r="A680" s="73"/>
      <c r="B680" s="73"/>
      <c r="C680" s="73"/>
      <c r="D680" s="73"/>
      <c r="E680" s="73"/>
      <c r="F680" s="73"/>
      <c r="G680" s="73"/>
      <c r="H680" s="73"/>
      <c r="I680" s="73"/>
      <c r="J680" s="73"/>
      <c r="L680" s="73"/>
      <c r="M680" s="73"/>
      <c r="N680" s="73"/>
      <c r="O680" s="73"/>
      <c r="P680" s="73"/>
      <c r="Q680" s="73"/>
      <c r="R680" s="73"/>
      <c r="X680" s="73"/>
      <c r="Y680" s="73"/>
      <c r="Z680" s="73"/>
      <c r="AA680" s="73"/>
      <c r="AB680" s="73"/>
      <c r="AC680" s="73"/>
      <c r="AD680" s="73"/>
      <c r="AE680" s="73"/>
      <c r="AF680" s="73"/>
      <c r="AG680" s="73"/>
      <c r="AH680" s="73"/>
      <c r="AI680" s="73"/>
      <c r="AJ680" s="73"/>
      <c r="AK680" s="73"/>
      <c r="AL680" s="73"/>
      <c r="AM680" s="73"/>
      <c r="AN680" s="73"/>
      <c r="AO680" s="73"/>
      <c r="AP680" s="73"/>
      <c r="AQ680" s="73"/>
      <c r="AR680" s="73"/>
      <c r="AS680" s="73"/>
      <c r="AT680" s="73"/>
      <c r="AU680" s="73"/>
      <c r="AV680" s="73"/>
      <c r="AW680" s="73"/>
      <c r="AX680" s="73"/>
      <c r="AY680" s="73"/>
      <c r="AZ680" s="73"/>
      <c r="BA680" s="73"/>
      <c r="BB680" s="73"/>
      <c r="BC680" s="73"/>
      <c r="BD680" s="73"/>
      <c r="BE680" s="73"/>
      <c r="BF680" s="73"/>
      <c r="BG680" s="73"/>
      <c r="BH680" s="73"/>
      <c r="BI680" s="73"/>
      <c r="BJ680" s="73"/>
      <c r="BK680" s="73"/>
      <c r="BL680" s="73"/>
      <c r="BM680" s="73"/>
      <c r="BN680" s="73"/>
    </row>
    <row r="681" spans="1:66" ht="13.2" x14ac:dyDescent="0.3">
      <c r="A681" s="73"/>
      <c r="B681" s="73"/>
      <c r="C681" s="73"/>
      <c r="D681" s="73"/>
      <c r="E681" s="73"/>
      <c r="F681" s="73"/>
      <c r="G681" s="73"/>
      <c r="H681" s="73"/>
      <c r="I681" s="73"/>
      <c r="J681" s="73"/>
      <c r="L681" s="73"/>
      <c r="M681" s="73"/>
      <c r="N681" s="73"/>
      <c r="O681" s="73"/>
      <c r="P681" s="73"/>
      <c r="Q681" s="73"/>
      <c r="R681" s="73"/>
      <c r="X681" s="73"/>
      <c r="Y681" s="73"/>
      <c r="Z681" s="73"/>
      <c r="AA681" s="73"/>
      <c r="AB681" s="73"/>
      <c r="AC681" s="73"/>
      <c r="AD681" s="73"/>
      <c r="AE681" s="73"/>
      <c r="AF681" s="73"/>
      <c r="AG681" s="73"/>
      <c r="AH681" s="73"/>
      <c r="AI681" s="73"/>
      <c r="AJ681" s="73"/>
      <c r="AK681" s="73"/>
      <c r="AL681" s="73"/>
      <c r="AM681" s="73"/>
      <c r="AN681" s="73"/>
      <c r="AO681" s="73"/>
      <c r="AP681" s="73"/>
      <c r="AQ681" s="73"/>
      <c r="AR681" s="73"/>
      <c r="AS681" s="73"/>
      <c r="AT681" s="73"/>
      <c r="AU681" s="73"/>
      <c r="AV681" s="73"/>
      <c r="AW681" s="73"/>
      <c r="AX681" s="73"/>
      <c r="AY681" s="73"/>
      <c r="AZ681" s="73"/>
      <c r="BA681" s="73"/>
      <c r="BB681" s="73"/>
      <c r="BC681" s="73"/>
      <c r="BD681" s="73"/>
      <c r="BE681" s="73"/>
      <c r="BF681" s="73"/>
      <c r="BG681" s="73"/>
      <c r="BH681" s="73"/>
      <c r="BI681" s="73"/>
      <c r="BJ681" s="73"/>
      <c r="BK681" s="73"/>
      <c r="BL681" s="73"/>
      <c r="BM681" s="73"/>
      <c r="BN681" s="73"/>
    </row>
    <row r="682" spans="1:66" ht="13.2" x14ac:dyDescent="0.3">
      <c r="A682" s="73"/>
      <c r="B682" s="73"/>
      <c r="C682" s="73"/>
      <c r="D682" s="73"/>
      <c r="E682" s="73"/>
      <c r="F682" s="73"/>
      <c r="G682" s="73"/>
      <c r="H682" s="73"/>
      <c r="I682" s="73"/>
      <c r="J682" s="73"/>
      <c r="L682" s="73"/>
      <c r="M682" s="73"/>
      <c r="N682" s="73"/>
      <c r="O682" s="73"/>
      <c r="P682" s="73"/>
      <c r="Q682" s="73"/>
      <c r="R682" s="73"/>
      <c r="X682" s="73"/>
      <c r="Y682" s="73"/>
      <c r="Z682" s="73"/>
      <c r="AA682" s="73"/>
      <c r="AB682" s="73"/>
      <c r="AC682" s="73"/>
      <c r="AD682" s="73"/>
      <c r="AE682" s="73"/>
      <c r="AF682" s="73"/>
      <c r="AG682" s="73"/>
      <c r="AH682" s="73"/>
      <c r="AI682" s="73"/>
      <c r="AJ682" s="73"/>
      <c r="AK682" s="73"/>
      <c r="AL682" s="73"/>
      <c r="AM682" s="73"/>
      <c r="AN682" s="73"/>
      <c r="AO682" s="73"/>
      <c r="AP682" s="73"/>
      <c r="AQ682" s="73"/>
      <c r="AR682" s="73"/>
      <c r="AS682" s="73"/>
      <c r="AT682" s="73"/>
      <c r="AU682" s="73"/>
      <c r="AV682" s="73"/>
      <c r="AW682" s="73"/>
      <c r="AX682" s="73"/>
      <c r="AY682" s="73"/>
      <c r="AZ682" s="73"/>
      <c r="BA682" s="73"/>
      <c r="BB682" s="73"/>
      <c r="BC682" s="73"/>
      <c r="BD682" s="73"/>
      <c r="BE682" s="73"/>
      <c r="BF682" s="73"/>
      <c r="BG682" s="73"/>
      <c r="BH682" s="73"/>
      <c r="BI682" s="73"/>
      <c r="BJ682" s="73"/>
      <c r="BK682" s="73"/>
      <c r="BL682" s="73"/>
      <c r="BM682" s="73"/>
      <c r="BN682" s="73"/>
    </row>
    <row r="683" spans="1:66" ht="13.2" x14ac:dyDescent="0.3">
      <c r="A683" s="73"/>
      <c r="B683" s="73"/>
      <c r="C683" s="73"/>
      <c r="D683" s="73"/>
      <c r="E683" s="73"/>
      <c r="F683" s="73"/>
      <c r="G683" s="73"/>
      <c r="H683" s="73"/>
      <c r="I683" s="73"/>
      <c r="J683" s="73"/>
      <c r="L683" s="73"/>
      <c r="M683" s="73"/>
      <c r="N683" s="73"/>
      <c r="O683" s="73"/>
      <c r="P683" s="73"/>
      <c r="Q683" s="73"/>
      <c r="R683" s="73"/>
      <c r="X683" s="73"/>
      <c r="Y683" s="73"/>
      <c r="Z683" s="73"/>
      <c r="AA683" s="73"/>
      <c r="AB683" s="73"/>
      <c r="AC683" s="73"/>
      <c r="AD683" s="73"/>
      <c r="AE683" s="73"/>
      <c r="AF683" s="73"/>
      <c r="AG683" s="73"/>
      <c r="AH683" s="73"/>
      <c r="AI683" s="73"/>
      <c r="AJ683" s="73"/>
      <c r="AK683" s="73"/>
      <c r="AL683" s="73"/>
      <c r="AM683" s="73"/>
      <c r="AN683" s="73"/>
      <c r="AO683" s="73"/>
      <c r="AP683" s="73"/>
      <c r="AQ683" s="73"/>
      <c r="AR683" s="73"/>
      <c r="AS683" s="73"/>
      <c r="AT683" s="73"/>
      <c r="AU683" s="73"/>
      <c r="AV683" s="73"/>
      <c r="AW683" s="73"/>
      <c r="AX683" s="73"/>
      <c r="AY683" s="73"/>
      <c r="AZ683" s="73"/>
      <c r="BA683" s="73"/>
      <c r="BB683" s="73"/>
      <c r="BC683" s="73"/>
      <c r="BD683" s="73"/>
      <c r="BE683" s="73"/>
      <c r="BF683" s="73"/>
      <c r="BG683" s="73"/>
      <c r="BH683" s="73"/>
      <c r="BI683" s="73"/>
      <c r="BJ683" s="73"/>
      <c r="BK683" s="73"/>
      <c r="BL683" s="73"/>
      <c r="BM683" s="73"/>
      <c r="BN683" s="73"/>
    </row>
    <row r="684" spans="1:66" ht="13.2" x14ac:dyDescent="0.3">
      <c r="A684" s="73"/>
      <c r="B684" s="73"/>
      <c r="C684" s="73"/>
      <c r="D684" s="73"/>
      <c r="E684" s="73"/>
      <c r="F684" s="73"/>
      <c r="G684" s="73"/>
      <c r="H684" s="73"/>
      <c r="I684" s="73"/>
      <c r="J684" s="73"/>
      <c r="L684" s="73"/>
      <c r="M684" s="73"/>
      <c r="N684" s="73"/>
      <c r="O684" s="73"/>
      <c r="P684" s="73"/>
      <c r="Q684" s="73"/>
      <c r="R684" s="73"/>
      <c r="X684" s="73"/>
      <c r="Y684" s="73"/>
      <c r="Z684" s="73"/>
      <c r="AA684" s="73"/>
      <c r="AB684" s="73"/>
      <c r="AC684" s="73"/>
      <c r="AD684" s="73"/>
      <c r="AE684" s="73"/>
      <c r="AF684" s="73"/>
      <c r="AG684" s="73"/>
      <c r="AH684" s="73"/>
      <c r="AI684" s="73"/>
      <c r="AJ684" s="73"/>
      <c r="AK684" s="73"/>
      <c r="AL684" s="73"/>
      <c r="AM684" s="73"/>
      <c r="AN684" s="73"/>
      <c r="AO684" s="73"/>
      <c r="AP684" s="73"/>
      <c r="AQ684" s="73"/>
      <c r="AR684" s="73"/>
      <c r="AS684" s="73"/>
      <c r="AT684" s="73"/>
      <c r="AU684" s="73"/>
      <c r="AV684" s="73"/>
      <c r="AW684" s="73"/>
      <c r="AX684" s="73"/>
      <c r="AY684" s="73"/>
      <c r="AZ684" s="73"/>
      <c r="BA684" s="73"/>
      <c r="BB684" s="73"/>
      <c r="BC684" s="73"/>
      <c r="BD684" s="73"/>
      <c r="BE684" s="73"/>
      <c r="BF684" s="73"/>
      <c r="BG684" s="73"/>
      <c r="BH684" s="73"/>
      <c r="BI684" s="73"/>
      <c r="BJ684" s="73"/>
      <c r="BK684" s="73"/>
      <c r="BL684" s="73"/>
      <c r="BM684" s="73"/>
      <c r="BN684" s="73"/>
    </row>
    <row r="685" spans="1:66" ht="13.2" x14ac:dyDescent="0.3">
      <c r="A685" s="73"/>
      <c r="B685" s="73"/>
      <c r="C685" s="73"/>
      <c r="D685" s="73"/>
      <c r="E685" s="73"/>
      <c r="F685" s="73"/>
      <c r="G685" s="73"/>
      <c r="H685" s="73"/>
      <c r="I685" s="73"/>
      <c r="J685" s="73"/>
      <c r="L685" s="73"/>
      <c r="M685" s="73"/>
      <c r="N685" s="73"/>
      <c r="O685" s="73"/>
      <c r="P685" s="73"/>
      <c r="Q685" s="73"/>
      <c r="R685" s="73"/>
      <c r="X685" s="73"/>
      <c r="Y685" s="73"/>
      <c r="Z685" s="73"/>
      <c r="AA685" s="73"/>
      <c r="AB685" s="73"/>
      <c r="AC685" s="73"/>
      <c r="AD685" s="73"/>
      <c r="AE685" s="73"/>
      <c r="AF685" s="73"/>
      <c r="AG685" s="73"/>
      <c r="AH685" s="73"/>
      <c r="AI685" s="73"/>
      <c r="AJ685" s="73"/>
      <c r="AK685" s="73"/>
      <c r="AL685" s="73"/>
      <c r="AM685" s="73"/>
      <c r="AN685" s="73"/>
      <c r="AO685" s="73"/>
      <c r="AP685" s="73"/>
      <c r="AQ685" s="73"/>
      <c r="AR685" s="73"/>
      <c r="AS685" s="73"/>
      <c r="AT685" s="73"/>
      <c r="AU685" s="73"/>
      <c r="AV685" s="73"/>
      <c r="AW685" s="73"/>
      <c r="AX685" s="73"/>
      <c r="AY685" s="73"/>
      <c r="AZ685" s="73"/>
      <c r="BA685" s="73"/>
      <c r="BB685" s="73"/>
      <c r="BC685" s="73"/>
      <c r="BD685" s="73"/>
      <c r="BE685" s="73"/>
      <c r="BF685" s="73"/>
      <c r="BG685" s="73"/>
      <c r="BH685" s="73"/>
      <c r="BI685" s="73"/>
      <c r="BJ685" s="73"/>
      <c r="BK685" s="73"/>
      <c r="BL685" s="73"/>
      <c r="BM685" s="73"/>
      <c r="BN685" s="73"/>
    </row>
    <row r="686" spans="1:66" ht="13.2" x14ac:dyDescent="0.3">
      <c r="A686" s="73"/>
      <c r="B686" s="73"/>
      <c r="C686" s="73"/>
      <c r="D686" s="73"/>
      <c r="E686" s="73"/>
      <c r="F686" s="73"/>
      <c r="G686" s="73"/>
      <c r="H686" s="73"/>
      <c r="I686" s="73"/>
      <c r="J686" s="73"/>
      <c r="L686" s="73"/>
      <c r="M686" s="73"/>
      <c r="N686" s="73"/>
      <c r="O686" s="73"/>
      <c r="P686" s="73"/>
      <c r="Q686" s="73"/>
      <c r="R686" s="73"/>
      <c r="X686" s="73"/>
      <c r="Y686" s="73"/>
      <c r="Z686" s="73"/>
      <c r="AA686" s="73"/>
      <c r="AB686" s="73"/>
      <c r="AC686" s="73"/>
      <c r="AD686" s="73"/>
      <c r="AE686" s="73"/>
      <c r="AF686" s="73"/>
      <c r="AG686" s="73"/>
      <c r="AH686" s="73"/>
      <c r="AI686" s="73"/>
      <c r="AJ686" s="73"/>
      <c r="AK686" s="73"/>
      <c r="AL686" s="73"/>
      <c r="AM686" s="73"/>
      <c r="AN686" s="73"/>
      <c r="AO686" s="73"/>
      <c r="AP686" s="73"/>
      <c r="AQ686" s="73"/>
      <c r="AR686" s="73"/>
      <c r="AS686" s="73"/>
      <c r="AT686" s="73"/>
      <c r="AU686" s="73"/>
      <c r="AV686" s="73"/>
      <c r="AW686" s="73"/>
      <c r="AX686" s="73"/>
      <c r="AY686" s="73"/>
      <c r="AZ686" s="73"/>
      <c r="BA686" s="73"/>
      <c r="BB686" s="73"/>
      <c r="BC686" s="73"/>
      <c r="BD686" s="73"/>
      <c r="BE686" s="73"/>
      <c r="BF686" s="73"/>
      <c r="BG686" s="73"/>
      <c r="BH686" s="73"/>
      <c r="BI686" s="73"/>
      <c r="BJ686" s="73"/>
      <c r="BK686" s="73"/>
      <c r="BL686" s="73"/>
      <c r="BM686" s="73"/>
      <c r="BN686" s="73"/>
    </row>
    <row r="687" spans="1:66" ht="13.2" x14ac:dyDescent="0.3">
      <c r="A687" s="73"/>
      <c r="B687" s="73"/>
      <c r="C687" s="73"/>
      <c r="D687" s="73"/>
      <c r="E687" s="73"/>
      <c r="F687" s="73"/>
      <c r="G687" s="73"/>
      <c r="H687" s="73"/>
      <c r="I687" s="73"/>
      <c r="J687" s="73"/>
      <c r="L687" s="73"/>
      <c r="M687" s="73"/>
      <c r="N687" s="73"/>
      <c r="O687" s="73"/>
      <c r="P687" s="73"/>
      <c r="Q687" s="73"/>
      <c r="R687" s="73"/>
      <c r="X687" s="73"/>
      <c r="Y687" s="73"/>
      <c r="Z687" s="73"/>
      <c r="AA687" s="73"/>
      <c r="AB687" s="73"/>
      <c r="AC687" s="73"/>
      <c r="AD687" s="73"/>
      <c r="AE687" s="73"/>
      <c r="AF687" s="73"/>
      <c r="AG687" s="73"/>
      <c r="AH687" s="73"/>
      <c r="AI687" s="73"/>
      <c r="AJ687" s="73"/>
      <c r="AK687" s="73"/>
      <c r="AL687" s="73"/>
      <c r="AM687" s="73"/>
      <c r="AN687" s="73"/>
      <c r="AO687" s="73"/>
      <c r="AP687" s="73"/>
      <c r="AQ687" s="73"/>
      <c r="AR687" s="73"/>
      <c r="AS687" s="73"/>
      <c r="AT687" s="73"/>
      <c r="AU687" s="73"/>
      <c r="AV687" s="73"/>
      <c r="AW687" s="73"/>
      <c r="AX687" s="73"/>
      <c r="AY687" s="73"/>
      <c r="AZ687" s="73"/>
      <c r="BA687" s="73"/>
      <c r="BB687" s="73"/>
      <c r="BC687" s="73"/>
      <c r="BD687" s="73"/>
      <c r="BE687" s="73"/>
      <c r="BF687" s="73"/>
      <c r="BG687" s="73"/>
      <c r="BH687" s="73"/>
      <c r="BI687" s="73"/>
      <c r="BJ687" s="73"/>
      <c r="BK687" s="73"/>
      <c r="BL687" s="73"/>
      <c r="BM687" s="73"/>
      <c r="BN687" s="73"/>
    </row>
    <row r="688" spans="1:66" ht="13.2" x14ac:dyDescent="0.3">
      <c r="A688" s="73"/>
      <c r="B688" s="73"/>
      <c r="C688" s="73"/>
      <c r="D688" s="73"/>
      <c r="E688" s="73"/>
      <c r="F688" s="73"/>
      <c r="G688" s="73"/>
      <c r="H688" s="73"/>
      <c r="I688" s="73"/>
      <c r="J688" s="73"/>
      <c r="L688" s="73"/>
      <c r="M688" s="73"/>
      <c r="N688" s="73"/>
      <c r="O688" s="73"/>
      <c r="P688" s="73"/>
      <c r="Q688" s="73"/>
      <c r="R688" s="73"/>
      <c r="X688" s="73"/>
      <c r="Y688" s="73"/>
      <c r="Z688" s="73"/>
      <c r="AA688" s="73"/>
      <c r="AB688" s="73"/>
      <c r="AC688" s="73"/>
      <c r="AD688" s="73"/>
      <c r="AE688" s="73"/>
      <c r="AF688" s="73"/>
      <c r="AG688" s="73"/>
      <c r="AH688" s="73"/>
      <c r="AI688" s="73"/>
      <c r="AJ688" s="73"/>
      <c r="AK688" s="73"/>
      <c r="AL688" s="73"/>
      <c r="AM688" s="73"/>
      <c r="AN688" s="73"/>
      <c r="AO688" s="73"/>
      <c r="AP688" s="73"/>
      <c r="AQ688" s="73"/>
      <c r="AR688" s="73"/>
      <c r="AS688" s="73"/>
      <c r="AT688" s="73"/>
      <c r="AU688" s="73"/>
      <c r="AV688" s="73"/>
      <c r="AW688" s="73"/>
      <c r="AX688" s="73"/>
      <c r="AY688" s="73"/>
      <c r="AZ688" s="73"/>
      <c r="BA688" s="73"/>
      <c r="BB688" s="73"/>
      <c r="BC688" s="73"/>
      <c r="BD688" s="73"/>
      <c r="BE688" s="73"/>
      <c r="BF688" s="73"/>
      <c r="BG688" s="73"/>
      <c r="BH688" s="73"/>
      <c r="BI688" s="73"/>
      <c r="BJ688" s="73"/>
      <c r="BK688" s="73"/>
      <c r="BL688" s="73"/>
      <c r="BM688" s="73"/>
      <c r="BN688" s="73"/>
    </row>
    <row r="689" spans="1:66" ht="13.2" x14ac:dyDescent="0.3">
      <c r="A689" s="73"/>
      <c r="B689" s="73"/>
      <c r="C689" s="73"/>
      <c r="D689" s="73"/>
      <c r="E689" s="73"/>
      <c r="F689" s="73"/>
      <c r="G689" s="73"/>
      <c r="H689" s="73"/>
      <c r="I689" s="73"/>
      <c r="J689" s="73"/>
      <c r="L689" s="73"/>
      <c r="M689" s="73"/>
      <c r="N689" s="73"/>
      <c r="O689" s="73"/>
      <c r="P689" s="73"/>
      <c r="Q689" s="73"/>
      <c r="R689" s="73"/>
      <c r="X689" s="73"/>
      <c r="Y689" s="73"/>
      <c r="Z689" s="73"/>
      <c r="AA689" s="73"/>
      <c r="AB689" s="73"/>
      <c r="AC689" s="73"/>
      <c r="AD689" s="73"/>
      <c r="AE689" s="73"/>
      <c r="AF689" s="73"/>
      <c r="AG689" s="73"/>
      <c r="AH689" s="73"/>
      <c r="AI689" s="73"/>
      <c r="AJ689" s="73"/>
      <c r="AK689" s="73"/>
      <c r="AL689" s="73"/>
      <c r="AM689" s="73"/>
      <c r="AN689" s="73"/>
      <c r="AO689" s="73"/>
      <c r="AP689" s="73"/>
      <c r="AQ689" s="73"/>
      <c r="AR689" s="73"/>
      <c r="AS689" s="73"/>
      <c r="AT689" s="73"/>
      <c r="AU689" s="73"/>
      <c r="AV689" s="73"/>
      <c r="AW689" s="73"/>
      <c r="AX689" s="73"/>
      <c r="AY689" s="73"/>
      <c r="AZ689" s="73"/>
      <c r="BA689" s="73"/>
      <c r="BB689" s="73"/>
      <c r="BC689" s="73"/>
      <c r="BD689" s="73"/>
      <c r="BE689" s="73"/>
      <c r="BF689" s="73"/>
      <c r="BG689" s="73"/>
      <c r="BH689" s="73"/>
      <c r="BI689" s="73"/>
      <c r="BJ689" s="73"/>
      <c r="BK689" s="73"/>
      <c r="BL689" s="73"/>
      <c r="BM689" s="73"/>
      <c r="BN689" s="73"/>
    </row>
    <row r="690" spans="1:66" ht="13.2" x14ac:dyDescent="0.3">
      <c r="A690" s="73"/>
      <c r="B690" s="73"/>
      <c r="C690" s="73"/>
      <c r="D690" s="73"/>
      <c r="E690" s="73"/>
      <c r="F690" s="73"/>
      <c r="G690" s="73"/>
      <c r="H690" s="73"/>
      <c r="I690" s="73"/>
      <c r="J690" s="73"/>
      <c r="L690" s="73"/>
      <c r="M690" s="73"/>
      <c r="N690" s="73"/>
      <c r="O690" s="73"/>
      <c r="P690" s="73"/>
      <c r="Q690" s="73"/>
      <c r="R690" s="73"/>
      <c r="X690" s="73"/>
      <c r="Y690" s="73"/>
      <c r="Z690" s="73"/>
      <c r="AA690" s="73"/>
      <c r="AB690" s="73"/>
      <c r="AC690" s="73"/>
      <c r="AD690" s="73"/>
      <c r="AE690" s="73"/>
      <c r="AF690" s="73"/>
      <c r="AG690" s="73"/>
      <c r="AH690" s="73"/>
      <c r="AI690" s="73"/>
      <c r="AJ690" s="73"/>
      <c r="AK690" s="73"/>
      <c r="AL690" s="73"/>
      <c r="AM690" s="73"/>
      <c r="AN690" s="73"/>
      <c r="AO690" s="73"/>
      <c r="AP690" s="73"/>
      <c r="AQ690" s="73"/>
      <c r="AR690" s="73"/>
      <c r="AS690" s="73"/>
      <c r="AT690" s="73"/>
      <c r="AU690" s="73"/>
      <c r="AV690" s="73"/>
      <c r="AW690" s="73"/>
      <c r="AX690" s="73"/>
      <c r="AY690" s="73"/>
      <c r="AZ690" s="73"/>
      <c r="BA690" s="73"/>
      <c r="BB690" s="73"/>
      <c r="BC690" s="73"/>
      <c r="BD690" s="73"/>
      <c r="BE690" s="73"/>
      <c r="BF690" s="73"/>
      <c r="BG690" s="73"/>
      <c r="BH690" s="73"/>
      <c r="BI690" s="73"/>
      <c r="BJ690" s="73"/>
      <c r="BK690" s="73"/>
      <c r="BL690" s="73"/>
      <c r="BM690" s="73"/>
      <c r="BN690" s="73"/>
    </row>
    <row r="691" spans="1:66" ht="13.2" x14ac:dyDescent="0.3">
      <c r="A691" s="73"/>
      <c r="B691" s="73"/>
      <c r="C691" s="73"/>
      <c r="D691" s="73"/>
      <c r="E691" s="73"/>
      <c r="F691" s="73"/>
      <c r="G691" s="73"/>
      <c r="H691" s="73"/>
      <c r="I691" s="73"/>
      <c r="J691" s="73"/>
      <c r="L691" s="73"/>
      <c r="M691" s="73"/>
      <c r="N691" s="73"/>
      <c r="O691" s="73"/>
      <c r="P691" s="73"/>
      <c r="Q691" s="73"/>
      <c r="R691" s="73"/>
      <c r="X691" s="73"/>
      <c r="Y691" s="73"/>
      <c r="Z691" s="73"/>
      <c r="AA691" s="73"/>
      <c r="AB691" s="73"/>
      <c r="AC691" s="73"/>
      <c r="AD691" s="73"/>
      <c r="AE691" s="73"/>
      <c r="AF691" s="73"/>
      <c r="AG691" s="73"/>
      <c r="AH691" s="73"/>
      <c r="AI691" s="73"/>
      <c r="AJ691" s="73"/>
      <c r="AK691" s="73"/>
      <c r="AL691" s="73"/>
      <c r="AM691" s="73"/>
      <c r="AN691" s="73"/>
      <c r="AO691" s="73"/>
      <c r="AP691" s="73"/>
      <c r="AQ691" s="73"/>
      <c r="AR691" s="73"/>
      <c r="AS691" s="73"/>
      <c r="AT691" s="73"/>
      <c r="AU691" s="73"/>
      <c r="AV691" s="73"/>
      <c r="AW691" s="73"/>
      <c r="AX691" s="73"/>
      <c r="AY691" s="73"/>
      <c r="AZ691" s="73"/>
      <c r="BA691" s="73"/>
      <c r="BB691" s="73"/>
      <c r="BC691" s="73"/>
      <c r="BD691" s="73"/>
      <c r="BE691" s="73"/>
      <c r="BF691" s="73"/>
      <c r="BG691" s="73"/>
      <c r="BH691" s="73"/>
      <c r="BI691" s="73"/>
      <c r="BJ691" s="73"/>
      <c r="BK691" s="73"/>
      <c r="BL691" s="73"/>
      <c r="BM691" s="73"/>
      <c r="BN691" s="73"/>
    </row>
    <row r="692" spans="1:66" ht="13.2" x14ac:dyDescent="0.3">
      <c r="A692" s="73"/>
      <c r="B692" s="73"/>
      <c r="C692" s="73"/>
      <c r="D692" s="73"/>
      <c r="E692" s="73"/>
      <c r="F692" s="73"/>
      <c r="G692" s="73"/>
      <c r="H692" s="73"/>
      <c r="I692" s="73"/>
      <c r="J692" s="73"/>
      <c r="L692" s="73"/>
      <c r="M692" s="73"/>
      <c r="N692" s="73"/>
      <c r="O692" s="73"/>
      <c r="P692" s="73"/>
      <c r="Q692" s="73"/>
      <c r="R692" s="73"/>
      <c r="X692" s="73"/>
      <c r="Y692" s="73"/>
      <c r="Z692" s="73"/>
      <c r="AA692" s="73"/>
      <c r="AB692" s="73"/>
      <c r="AC692" s="73"/>
      <c r="AD692" s="73"/>
      <c r="AE692" s="73"/>
      <c r="AF692" s="73"/>
      <c r="AG692" s="73"/>
      <c r="AH692" s="73"/>
      <c r="AI692" s="73"/>
      <c r="AJ692" s="73"/>
      <c r="AK692" s="73"/>
      <c r="AL692" s="73"/>
      <c r="AM692" s="73"/>
      <c r="AN692" s="73"/>
      <c r="AO692" s="73"/>
      <c r="AP692" s="73"/>
      <c r="AQ692" s="73"/>
      <c r="AR692" s="73"/>
      <c r="AS692" s="73"/>
      <c r="AT692" s="73"/>
      <c r="AU692" s="73"/>
      <c r="AV692" s="73"/>
      <c r="AW692" s="73"/>
      <c r="AX692" s="73"/>
      <c r="AY692" s="73"/>
      <c r="AZ692" s="73"/>
      <c r="BA692" s="73"/>
      <c r="BB692" s="73"/>
      <c r="BC692" s="73"/>
      <c r="BD692" s="73"/>
      <c r="BE692" s="73"/>
      <c r="BF692" s="73"/>
      <c r="BG692" s="73"/>
      <c r="BH692" s="73"/>
      <c r="BI692" s="73"/>
      <c r="BJ692" s="73"/>
      <c r="BK692" s="73"/>
      <c r="BL692" s="73"/>
      <c r="BM692" s="73"/>
      <c r="BN692" s="73"/>
    </row>
    <row r="693" spans="1:66" ht="13.2" x14ac:dyDescent="0.3">
      <c r="A693" s="73"/>
      <c r="B693" s="73"/>
      <c r="C693" s="73"/>
      <c r="D693" s="73"/>
      <c r="E693" s="73"/>
      <c r="F693" s="73"/>
      <c r="G693" s="73"/>
      <c r="H693" s="73"/>
      <c r="I693" s="73"/>
      <c r="J693" s="73"/>
      <c r="L693" s="73"/>
      <c r="M693" s="73"/>
      <c r="N693" s="73"/>
      <c r="O693" s="73"/>
      <c r="P693" s="73"/>
      <c r="Q693" s="73"/>
      <c r="R693" s="73"/>
      <c r="X693" s="73"/>
      <c r="Y693" s="73"/>
      <c r="Z693" s="73"/>
      <c r="AA693" s="73"/>
      <c r="AB693" s="73"/>
      <c r="AC693" s="73"/>
      <c r="AD693" s="73"/>
      <c r="AE693" s="73"/>
      <c r="AF693" s="73"/>
      <c r="AG693" s="73"/>
      <c r="AH693" s="73"/>
      <c r="AI693" s="73"/>
      <c r="AJ693" s="73"/>
      <c r="AK693" s="73"/>
      <c r="AL693" s="73"/>
      <c r="AM693" s="73"/>
      <c r="AN693" s="73"/>
      <c r="AO693" s="73"/>
      <c r="AP693" s="73"/>
      <c r="AQ693" s="73"/>
      <c r="AR693" s="73"/>
      <c r="AS693" s="73"/>
      <c r="AT693" s="73"/>
      <c r="AU693" s="73"/>
      <c r="AV693" s="73"/>
      <c r="AW693" s="73"/>
      <c r="AX693" s="73"/>
      <c r="AY693" s="73"/>
      <c r="AZ693" s="73"/>
      <c r="BA693" s="73"/>
      <c r="BB693" s="73"/>
      <c r="BC693" s="73"/>
      <c r="BD693" s="73"/>
      <c r="BE693" s="73"/>
      <c r="BF693" s="73"/>
      <c r="BG693" s="73"/>
      <c r="BH693" s="73"/>
      <c r="BI693" s="73"/>
      <c r="BJ693" s="73"/>
      <c r="BK693" s="73"/>
      <c r="BL693" s="73"/>
      <c r="BM693" s="73"/>
      <c r="BN693" s="73"/>
    </row>
    <row r="694" spans="1:66" ht="13.2" x14ac:dyDescent="0.3">
      <c r="A694" s="73"/>
      <c r="B694" s="73"/>
      <c r="C694" s="73"/>
      <c r="D694" s="73"/>
      <c r="E694" s="73"/>
      <c r="F694" s="73"/>
      <c r="G694" s="73"/>
      <c r="H694" s="73"/>
      <c r="I694" s="73"/>
      <c r="J694" s="73"/>
      <c r="L694" s="73"/>
      <c r="M694" s="73"/>
      <c r="N694" s="73"/>
      <c r="O694" s="73"/>
      <c r="P694" s="73"/>
      <c r="Q694" s="73"/>
      <c r="R694" s="73"/>
      <c r="X694" s="73"/>
      <c r="Y694" s="73"/>
      <c r="Z694" s="73"/>
      <c r="AA694" s="73"/>
      <c r="AB694" s="73"/>
      <c r="AC694" s="73"/>
      <c r="AD694" s="73"/>
      <c r="AE694" s="73"/>
      <c r="AF694" s="73"/>
      <c r="AG694" s="73"/>
      <c r="AH694" s="73"/>
      <c r="AI694" s="73"/>
      <c r="AJ694" s="73"/>
      <c r="AK694" s="73"/>
      <c r="AL694" s="73"/>
      <c r="AM694" s="73"/>
      <c r="AN694" s="73"/>
      <c r="AO694" s="73"/>
      <c r="AP694" s="73"/>
      <c r="AQ694" s="73"/>
      <c r="AR694" s="73"/>
      <c r="AS694" s="73"/>
      <c r="AT694" s="73"/>
      <c r="AU694" s="73"/>
      <c r="AV694" s="73"/>
      <c r="AW694" s="73"/>
      <c r="AX694" s="73"/>
      <c r="AY694" s="73"/>
      <c r="AZ694" s="73"/>
      <c r="BA694" s="73"/>
      <c r="BB694" s="73"/>
      <c r="BC694" s="73"/>
      <c r="BD694" s="73"/>
      <c r="BE694" s="73"/>
      <c r="BF694" s="73"/>
      <c r="BG694" s="73"/>
      <c r="BH694" s="73"/>
      <c r="BI694" s="73"/>
      <c r="BJ694" s="73"/>
      <c r="BK694" s="73"/>
      <c r="BL694" s="73"/>
      <c r="BM694" s="73"/>
      <c r="BN694" s="73"/>
    </row>
    <row r="695" spans="1:66" ht="13.2" x14ac:dyDescent="0.3">
      <c r="A695" s="73"/>
      <c r="B695" s="73"/>
      <c r="C695" s="73"/>
      <c r="D695" s="73"/>
      <c r="E695" s="73"/>
      <c r="F695" s="73"/>
      <c r="G695" s="73"/>
      <c r="H695" s="73"/>
      <c r="I695" s="73"/>
      <c r="J695" s="73"/>
      <c r="L695" s="73"/>
      <c r="M695" s="73"/>
      <c r="N695" s="73"/>
      <c r="O695" s="73"/>
      <c r="P695" s="73"/>
      <c r="Q695" s="73"/>
      <c r="R695" s="73"/>
      <c r="X695" s="73"/>
      <c r="Y695" s="73"/>
      <c r="Z695" s="73"/>
      <c r="AA695" s="73"/>
      <c r="AB695" s="73"/>
      <c r="AC695" s="73"/>
      <c r="AD695" s="73"/>
      <c r="AE695" s="73"/>
      <c r="AF695" s="73"/>
      <c r="AG695" s="73"/>
      <c r="AH695" s="73"/>
      <c r="AI695" s="73"/>
      <c r="AJ695" s="73"/>
      <c r="AK695" s="73"/>
      <c r="AL695" s="73"/>
      <c r="AM695" s="73"/>
      <c r="AN695" s="73"/>
      <c r="AO695" s="73"/>
      <c r="AP695" s="73"/>
      <c r="AQ695" s="73"/>
      <c r="AR695" s="73"/>
      <c r="AS695" s="73"/>
      <c r="AT695" s="73"/>
      <c r="AU695" s="73"/>
      <c r="AV695" s="73"/>
      <c r="AW695" s="73"/>
      <c r="AX695" s="73"/>
      <c r="AY695" s="73"/>
      <c r="AZ695" s="73"/>
      <c r="BA695" s="73"/>
      <c r="BB695" s="73"/>
      <c r="BC695" s="73"/>
      <c r="BD695" s="73"/>
      <c r="BE695" s="73"/>
      <c r="BF695" s="73"/>
      <c r="BG695" s="73"/>
      <c r="BH695" s="73"/>
      <c r="BI695" s="73"/>
      <c r="BJ695" s="73"/>
      <c r="BK695" s="73"/>
      <c r="BL695" s="73"/>
      <c r="BM695" s="73"/>
      <c r="BN695" s="73"/>
    </row>
    <row r="696" spans="1:66" ht="13.2" x14ac:dyDescent="0.3">
      <c r="A696" s="73"/>
      <c r="B696" s="73"/>
      <c r="C696" s="73"/>
      <c r="D696" s="73"/>
      <c r="E696" s="73"/>
      <c r="F696" s="73"/>
      <c r="G696" s="73"/>
      <c r="H696" s="73"/>
      <c r="I696" s="73"/>
      <c r="J696" s="73"/>
      <c r="L696" s="73"/>
      <c r="M696" s="73"/>
      <c r="N696" s="73"/>
      <c r="O696" s="73"/>
      <c r="P696" s="73"/>
      <c r="Q696" s="73"/>
      <c r="R696" s="73"/>
      <c r="X696" s="73"/>
      <c r="Y696" s="73"/>
      <c r="Z696" s="73"/>
      <c r="AA696" s="73"/>
      <c r="AB696" s="73"/>
      <c r="AC696" s="73"/>
      <c r="AD696" s="73"/>
      <c r="AE696" s="73"/>
      <c r="AF696" s="73"/>
      <c r="AG696" s="73"/>
      <c r="AH696" s="73"/>
      <c r="AI696" s="73"/>
      <c r="AJ696" s="73"/>
      <c r="AK696" s="73"/>
      <c r="AL696" s="73"/>
      <c r="AM696" s="73"/>
      <c r="AN696" s="73"/>
      <c r="AO696" s="73"/>
      <c r="AP696" s="73"/>
      <c r="AQ696" s="73"/>
      <c r="AR696" s="73"/>
      <c r="AS696" s="73"/>
      <c r="AT696" s="73"/>
      <c r="AU696" s="73"/>
      <c r="AV696" s="73"/>
      <c r="AW696" s="73"/>
      <c r="AX696" s="73"/>
      <c r="AY696" s="73"/>
      <c r="AZ696" s="73"/>
      <c r="BA696" s="73"/>
      <c r="BB696" s="73"/>
      <c r="BC696" s="73"/>
      <c r="BD696" s="73"/>
      <c r="BE696" s="73"/>
      <c r="BF696" s="73"/>
      <c r="BG696" s="73"/>
      <c r="BH696" s="73"/>
      <c r="BI696" s="73"/>
      <c r="BJ696" s="73"/>
      <c r="BK696" s="73"/>
      <c r="BL696" s="73"/>
      <c r="BM696" s="73"/>
      <c r="BN696" s="73"/>
    </row>
    <row r="697" spans="1:66" ht="13.2" x14ac:dyDescent="0.3">
      <c r="A697" s="73"/>
      <c r="B697" s="73"/>
      <c r="C697" s="73"/>
      <c r="D697" s="73"/>
      <c r="E697" s="73"/>
      <c r="F697" s="73"/>
      <c r="G697" s="73"/>
      <c r="H697" s="73"/>
      <c r="I697" s="73"/>
      <c r="J697" s="73"/>
      <c r="L697" s="73"/>
      <c r="M697" s="73"/>
      <c r="N697" s="73"/>
      <c r="O697" s="73"/>
      <c r="P697" s="73"/>
      <c r="Q697" s="73"/>
      <c r="R697" s="73"/>
      <c r="X697" s="73"/>
      <c r="Y697" s="73"/>
      <c r="Z697" s="73"/>
      <c r="AA697" s="73"/>
      <c r="AB697" s="73"/>
      <c r="AC697" s="73"/>
      <c r="AD697" s="73"/>
      <c r="AE697" s="73"/>
      <c r="AF697" s="73"/>
      <c r="AG697" s="73"/>
      <c r="AH697" s="73"/>
      <c r="AI697" s="73"/>
      <c r="AJ697" s="73"/>
      <c r="AK697" s="73"/>
      <c r="AL697" s="73"/>
      <c r="AM697" s="73"/>
      <c r="AN697" s="73"/>
      <c r="AO697" s="73"/>
      <c r="AP697" s="73"/>
      <c r="AQ697" s="73"/>
      <c r="AR697" s="73"/>
      <c r="AS697" s="73"/>
      <c r="AT697" s="73"/>
      <c r="AU697" s="73"/>
      <c r="AV697" s="73"/>
      <c r="AW697" s="73"/>
      <c r="AX697" s="73"/>
      <c r="AY697" s="73"/>
      <c r="AZ697" s="73"/>
      <c r="BA697" s="73"/>
      <c r="BB697" s="73"/>
      <c r="BC697" s="73"/>
      <c r="BD697" s="73"/>
      <c r="BE697" s="73"/>
      <c r="BF697" s="73"/>
      <c r="BG697" s="73"/>
      <c r="BH697" s="73"/>
      <c r="BI697" s="73"/>
      <c r="BJ697" s="73"/>
      <c r="BK697" s="73"/>
      <c r="BL697" s="73"/>
      <c r="BM697" s="73"/>
      <c r="BN697" s="73"/>
    </row>
    <row r="698" spans="1:66" ht="13.2" x14ac:dyDescent="0.3">
      <c r="A698" s="73"/>
      <c r="B698" s="73"/>
      <c r="C698" s="73"/>
      <c r="D698" s="73"/>
      <c r="E698" s="73"/>
      <c r="F698" s="73"/>
      <c r="G698" s="73"/>
      <c r="H698" s="73"/>
      <c r="I698" s="73"/>
      <c r="J698" s="73"/>
      <c r="L698" s="73"/>
      <c r="M698" s="73"/>
      <c r="N698" s="73"/>
      <c r="O698" s="73"/>
      <c r="P698" s="73"/>
      <c r="Q698" s="73"/>
      <c r="R698" s="73"/>
      <c r="X698" s="73"/>
      <c r="Y698" s="73"/>
      <c r="Z698" s="73"/>
      <c r="AA698" s="73"/>
      <c r="AB698" s="73"/>
      <c r="AC698" s="73"/>
      <c r="AD698" s="73"/>
      <c r="AE698" s="73"/>
      <c r="AF698" s="73"/>
      <c r="AG698" s="73"/>
      <c r="AH698" s="73"/>
      <c r="AI698" s="73"/>
      <c r="AJ698" s="73"/>
      <c r="AK698" s="73"/>
      <c r="AL698" s="73"/>
      <c r="AM698" s="73"/>
      <c r="AN698" s="73"/>
      <c r="AO698" s="73"/>
      <c r="AP698" s="73"/>
      <c r="AQ698" s="73"/>
      <c r="AR698" s="73"/>
      <c r="AS698" s="73"/>
      <c r="AT698" s="73"/>
      <c r="AU698" s="73"/>
      <c r="AV698" s="73"/>
      <c r="AW698" s="73"/>
      <c r="AX698" s="73"/>
      <c r="AY698" s="73"/>
      <c r="AZ698" s="73"/>
      <c r="BA698" s="73"/>
      <c r="BB698" s="73"/>
      <c r="BC698" s="73"/>
      <c r="BD698" s="73"/>
      <c r="BE698" s="73"/>
      <c r="BF698" s="73"/>
      <c r="BG698" s="73"/>
      <c r="BH698" s="73"/>
      <c r="BI698" s="73"/>
      <c r="BJ698" s="73"/>
      <c r="BK698" s="73"/>
      <c r="BL698" s="73"/>
      <c r="BM698" s="73"/>
      <c r="BN698" s="73"/>
    </row>
    <row r="699" spans="1:66" ht="13.2" x14ac:dyDescent="0.3">
      <c r="A699" s="73"/>
      <c r="B699" s="73"/>
      <c r="C699" s="73"/>
      <c r="D699" s="73"/>
      <c r="E699" s="73"/>
      <c r="F699" s="73"/>
      <c r="G699" s="73"/>
      <c r="H699" s="73"/>
      <c r="I699" s="73"/>
      <c r="J699" s="73"/>
      <c r="L699" s="73"/>
      <c r="M699" s="73"/>
      <c r="N699" s="73"/>
      <c r="O699" s="73"/>
      <c r="P699" s="73"/>
      <c r="Q699" s="73"/>
      <c r="R699" s="73"/>
      <c r="X699" s="73"/>
      <c r="Y699" s="73"/>
      <c r="Z699" s="73"/>
      <c r="AA699" s="73"/>
      <c r="AB699" s="73"/>
      <c r="AC699" s="73"/>
      <c r="AD699" s="73"/>
      <c r="AE699" s="73"/>
      <c r="AF699" s="73"/>
      <c r="AG699" s="73"/>
      <c r="AH699" s="73"/>
      <c r="AI699" s="73"/>
      <c r="AJ699" s="73"/>
      <c r="AK699" s="73"/>
      <c r="AL699" s="73"/>
      <c r="AM699" s="73"/>
      <c r="AN699" s="73"/>
      <c r="AO699" s="73"/>
      <c r="AP699" s="73"/>
      <c r="AQ699" s="73"/>
      <c r="AR699" s="73"/>
      <c r="AS699" s="73"/>
      <c r="AT699" s="73"/>
      <c r="AU699" s="73"/>
      <c r="AV699" s="73"/>
      <c r="AW699" s="73"/>
      <c r="AX699" s="73"/>
      <c r="AY699" s="73"/>
      <c r="AZ699" s="73"/>
      <c r="BA699" s="73"/>
      <c r="BB699" s="73"/>
      <c r="BC699" s="73"/>
      <c r="BD699" s="73"/>
      <c r="BE699" s="73"/>
      <c r="BF699" s="73"/>
      <c r="BG699" s="73"/>
      <c r="BH699" s="73"/>
      <c r="BI699" s="73"/>
      <c r="BJ699" s="73"/>
      <c r="BK699" s="73"/>
      <c r="BL699" s="73"/>
      <c r="BM699" s="73"/>
      <c r="BN699" s="73"/>
    </row>
    <row r="700" spans="1:66" ht="13.2" x14ac:dyDescent="0.3">
      <c r="A700" s="73"/>
      <c r="B700" s="73"/>
      <c r="C700" s="73"/>
      <c r="D700" s="73"/>
      <c r="E700" s="73"/>
      <c r="F700" s="73"/>
      <c r="G700" s="73"/>
      <c r="H700" s="73"/>
      <c r="I700" s="73"/>
      <c r="J700" s="73"/>
      <c r="L700" s="73"/>
      <c r="M700" s="73"/>
      <c r="N700" s="73"/>
      <c r="O700" s="73"/>
      <c r="P700" s="73"/>
      <c r="Q700" s="73"/>
      <c r="R700" s="73"/>
      <c r="X700" s="73"/>
      <c r="Y700" s="73"/>
      <c r="Z700" s="73"/>
      <c r="AA700" s="73"/>
      <c r="AB700" s="73"/>
      <c r="AC700" s="73"/>
      <c r="AD700" s="73"/>
      <c r="AE700" s="73"/>
      <c r="AF700" s="73"/>
      <c r="AG700" s="73"/>
      <c r="AH700" s="73"/>
      <c r="AI700" s="73"/>
      <c r="AJ700" s="73"/>
      <c r="AK700" s="73"/>
      <c r="AL700" s="73"/>
      <c r="AM700" s="73"/>
      <c r="AN700" s="73"/>
      <c r="AO700" s="73"/>
      <c r="AP700" s="73"/>
      <c r="AQ700" s="73"/>
      <c r="AR700" s="73"/>
      <c r="AS700" s="73"/>
      <c r="AT700" s="73"/>
      <c r="AU700" s="73"/>
      <c r="AV700" s="73"/>
      <c r="AW700" s="73"/>
      <c r="AX700" s="73"/>
      <c r="AY700" s="73"/>
      <c r="AZ700" s="73"/>
      <c r="BA700" s="73"/>
      <c r="BB700" s="73"/>
      <c r="BC700" s="73"/>
      <c r="BD700" s="73"/>
      <c r="BE700" s="73"/>
      <c r="BF700" s="73"/>
      <c r="BG700" s="73"/>
      <c r="BH700" s="73"/>
      <c r="BI700" s="73"/>
      <c r="BJ700" s="73"/>
      <c r="BK700" s="73"/>
      <c r="BL700" s="73"/>
      <c r="BM700" s="73"/>
      <c r="BN700" s="73"/>
    </row>
    <row r="701" spans="1:66" ht="13.2" x14ac:dyDescent="0.3">
      <c r="A701" s="73"/>
      <c r="B701" s="73"/>
      <c r="C701" s="73"/>
      <c r="D701" s="73"/>
      <c r="E701" s="73"/>
      <c r="F701" s="73"/>
      <c r="G701" s="73"/>
      <c r="H701" s="73"/>
      <c r="I701" s="73"/>
      <c r="J701" s="73"/>
      <c r="L701" s="73"/>
      <c r="M701" s="73"/>
      <c r="N701" s="73"/>
      <c r="O701" s="73"/>
      <c r="P701" s="73"/>
      <c r="Q701" s="73"/>
      <c r="R701" s="73"/>
      <c r="X701" s="73"/>
      <c r="Y701" s="73"/>
      <c r="Z701" s="73"/>
      <c r="AA701" s="73"/>
      <c r="AB701" s="73"/>
      <c r="AC701" s="73"/>
      <c r="AD701" s="73"/>
      <c r="AE701" s="73"/>
      <c r="AF701" s="73"/>
      <c r="AG701" s="73"/>
      <c r="AH701" s="73"/>
      <c r="AI701" s="73"/>
      <c r="AJ701" s="73"/>
      <c r="AK701" s="73"/>
      <c r="AL701" s="73"/>
      <c r="AM701" s="73"/>
      <c r="AN701" s="73"/>
      <c r="AO701" s="73"/>
      <c r="AP701" s="73"/>
      <c r="AQ701" s="73"/>
      <c r="AR701" s="73"/>
      <c r="AS701" s="73"/>
      <c r="AT701" s="73"/>
      <c r="AU701" s="73"/>
      <c r="AV701" s="73"/>
      <c r="AW701" s="73"/>
      <c r="AX701" s="73"/>
      <c r="AY701" s="73"/>
      <c r="AZ701" s="73"/>
      <c r="BA701" s="73"/>
      <c r="BB701" s="73"/>
      <c r="BC701" s="73"/>
      <c r="BD701" s="73"/>
      <c r="BE701" s="73"/>
      <c r="BF701" s="73"/>
      <c r="BG701" s="73"/>
      <c r="BH701" s="73"/>
      <c r="BI701" s="73"/>
      <c r="BJ701" s="73"/>
      <c r="BK701" s="73"/>
      <c r="BL701" s="73"/>
      <c r="BM701" s="73"/>
      <c r="BN701" s="73"/>
    </row>
    <row r="702" spans="1:66" ht="13.2" x14ac:dyDescent="0.3">
      <c r="A702" s="73"/>
      <c r="B702" s="73"/>
      <c r="C702" s="73"/>
      <c r="D702" s="73"/>
      <c r="E702" s="73"/>
      <c r="F702" s="73"/>
      <c r="G702" s="73"/>
      <c r="H702" s="73"/>
      <c r="I702" s="73"/>
      <c r="J702" s="73"/>
      <c r="L702" s="73"/>
      <c r="M702" s="73"/>
      <c r="N702" s="73"/>
      <c r="O702" s="73"/>
      <c r="P702" s="73"/>
      <c r="Q702" s="73"/>
      <c r="R702" s="73"/>
      <c r="X702" s="73"/>
      <c r="Y702" s="73"/>
      <c r="Z702" s="73"/>
      <c r="AA702" s="73"/>
      <c r="AB702" s="73"/>
      <c r="AC702" s="73"/>
      <c r="AD702" s="73"/>
      <c r="AE702" s="73"/>
      <c r="AF702" s="73"/>
      <c r="AG702" s="73"/>
      <c r="AH702" s="73"/>
      <c r="AI702" s="73"/>
      <c r="AJ702" s="73"/>
      <c r="AK702" s="73"/>
      <c r="AL702" s="73"/>
      <c r="AM702" s="73"/>
      <c r="AN702" s="73"/>
      <c r="AO702" s="73"/>
      <c r="AP702" s="73"/>
      <c r="AQ702" s="73"/>
      <c r="AR702" s="73"/>
      <c r="AS702" s="73"/>
      <c r="AT702" s="73"/>
      <c r="AU702" s="73"/>
      <c r="AV702" s="73"/>
      <c r="AW702" s="73"/>
      <c r="AX702" s="73"/>
      <c r="AY702" s="73"/>
      <c r="AZ702" s="73"/>
      <c r="BA702" s="73"/>
      <c r="BB702" s="73"/>
      <c r="BC702" s="73"/>
      <c r="BD702" s="73"/>
      <c r="BE702" s="73"/>
      <c r="BF702" s="73"/>
      <c r="BG702" s="73"/>
      <c r="BH702" s="73"/>
      <c r="BI702" s="73"/>
      <c r="BJ702" s="73"/>
      <c r="BK702" s="73"/>
      <c r="BL702" s="73"/>
      <c r="BM702" s="73"/>
      <c r="BN702" s="73"/>
    </row>
    <row r="703" spans="1:66" ht="13.2" x14ac:dyDescent="0.3">
      <c r="A703" s="73"/>
      <c r="B703" s="73"/>
      <c r="C703" s="73"/>
      <c r="D703" s="73"/>
      <c r="E703" s="73"/>
      <c r="F703" s="73"/>
      <c r="G703" s="73"/>
      <c r="H703" s="73"/>
      <c r="I703" s="73"/>
      <c r="J703" s="73"/>
      <c r="L703" s="73"/>
      <c r="M703" s="73"/>
      <c r="N703" s="73"/>
      <c r="O703" s="73"/>
      <c r="P703" s="73"/>
      <c r="Q703" s="73"/>
      <c r="R703" s="73"/>
      <c r="X703" s="73"/>
      <c r="Y703" s="73"/>
      <c r="Z703" s="73"/>
      <c r="AA703" s="73"/>
      <c r="AB703" s="73"/>
      <c r="AC703" s="73"/>
      <c r="AD703" s="73"/>
      <c r="AE703" s="73"/>
      <c r="AF703" s="73"/>
      <c r="AG703" s="73"/>
      <c r="AH703" s="73"/>
      <c r="AI703" s="73"/>
      <c r="AJ703" s="73"/>
      <c r="AK703" s="73"/>
      <c r="AL703" s="73"/>
      <c r="AM703" s="73"/>
      <c r="AN703" s="73"/>
      <c r="AO703" s="73"/>
      <c r="AP703" s="73"/>
      <c r="AQ703" s="73"/>
      <c r="AR703" s="73"/>
      <c r="AS703" s="73"/>
      <c r="AT703" s="73"/>
      <c r="AU703" s="73"/>
      <c r="AV703" s="73"/>
      <c r="AW703" s="73"/>
      <c r="AX703" s="73"/>
      <c r="AY703" s="73"/>
      <c r="AZ703" s="73"/>
      <c r="BA703" s="73"/>
      <c r="BB703" s="73"/>
      <c r="BC703" s="73"/>
      <c r="BD703" s="73"/>
      <c r="BE703" s="73"/>
      <c r="BF703" s="73"/>
      <c r="BG703" s="73"/>
      <c r="BH703" s="73"/>
      <c r="BI703" s="73"/>
      <c r="BJ703" s="73"/>
      <c r="BK703" s="73"/>
      <c r="BL703" s="73"/>
      <c r="BM703" s="73"/>
      <c r="BN703" s="73"/>
    </row>
    <row r="704" spans="1:66" ht="13.2" x14ac:dyDescent="0.3">
      <c r="A704" s="73"/>
      <c r="B704" s="73"/>
      <c r="C704" s="73"/>
      <c r="D704" s="73"/>
      <c r="E704" s="73"/>
      <c r="F704" s="73"/>
      <c r="G704" s="73"/>
      <c r="H704" s="73"/>
      <c r="I704" s="73"/>
      <c r="J704" s="73"/>
      <c r="L704" s="73"/>
      <c r="M704" s="73"/>
      <c r="N704" s="73"/>
      <c r="O704" s="73"/>
      <c r="P704" s="73"/>
      <c r="Q704" s="73"/>
      <c r="R704" s="73"/>
      <c r="X704" s="73"/>
      <c r="Y704" s="73"/>
      <c r="Z704" s="73"/>
      <c r="AA704" s="73"/>
      <c r="AB704" s="73"/>
      <c r="AC704" s="73"/>
      <c r="AD704" s="73"/>
      <c r="AE704" s="73"/>
      <c r="AF704" s="73"/>
      <c r="AG704" s="73"/>
      <c r="AH704" s="73"/>
      <c r="AI704" s="73"/>
      <c r="AJ704" s="73"/>
      <c r="AK704" s="73"/>
      <c r="AL704" s="73"/>
      <c r="AM704" s="73"/>
      <c r="AN704" s="73"/>
      <c r="AO704" s="73"/>
      <c r="AP704" s="73"/>
      <c r="AQ704" s="73"/>
      <c r="AR704" s="73"/>
      <c r="AS704" s="73"/>
      <c r="AT704" s="73"/>
      <c r="AU704" s="73"/>
      <c r="AV704" s="73"/>
      <c r="AW704" s="73"/>
      <c r="AX704" s="73"/>
      <c r="AY704" s="73"/>
      <c r="AZ704" s="73"/>
      <c r="BA704" s="73"/>
      <c r="BB704" s="73"/>
      <c r="BC704" s="73"/>
      <c r="BD704" s="73"/>
      <c r="BE704" s="73"/>
      <c r="BF704" s="73"/>
      <c r="BG704" s="73"/>
      <c r="BH704" s="73"/>
      <c r="BI704" s="73"/>
      <c r="BJ704" s="73"/>
      <c r="BK704" s="73"/>
      <c r="BL704" s="73"/>
      <c r="BM704" s="73"/>
      <c r="BN704" s="73"/>
    </row>
    <row r="705" spans="1:66" ht="13.2" x14ac:dyDescent="0.3">
      <c r="A705" s="73"/>
      <c r="B705" s="73"/>
      <c r="C705" s="73"/>
      <c r="D705" s="73"/>
      <c r="E705" s="73"/>
      <c r="F705" s="73"/>
      <c r="G705" s="73"/>
      <c r="H705" s="73"/>
      <c r="I705" s="73"/>
      <c r="J705" s="73"/>
      <c r="L705" s="73"/>
      <c r="M705" s="73"/>
      <c r="N705" s="73"/>
      <c r="O705" s="73"/>
      <c r="P705" s="73"/>
      <c r="Q705" s="73"/>
      <c r="R705" s="73"/>
      <c r="X705" s="73"/>
      <c r="Y705" s="73"/>
      <c r="Z705" s="73"/>
      <c r="AA705" s="73"/>
      <c r="AB705" s="73"/>
      <c r="AC705" s="73"/>
      <c r="AD705" s="73"/>
      <c r="AE705" s="73"/>
      <c r="AF705" s="73"/>
      <c r="AG705" s="73"/>
      <c r="AH705" s="73"/>
      <c r="AI705" s="73"/>
      <c r="AJ705" s="73"/>
      <c r="AK705" s="73"/>
      <c r="AL705" s="73"/>
      <c r="AM705" s="73"/>
      <c r="AN705" s="73"/>
      <c r="AO705" s="73"/>
      <c r="AP705" s="73"/>
      <c r="AQ705" s="73"/>
      <c r="AR705" s="73"/>
      <c r="AS705" s="73"/>
      <c r="AT705" s="73"/>
      <c r="AU705" s="73"/>
      <c r="AV705" s="73"/>
      <c r="AW705" s="73"/>
      <c r="AX705" s="73"/>
      <c r="AY705" s="73"/>
      <c r="AZ705" s="73"/>
      <c r="BA705" s="73"/>
      <c r="BB705" s="73"/>
      <c r="BC705" s="73"/>
      <c r="BD705" s="73"/>
      <c r="BE705" s="73"/>
      <c r="BF705" s="73"/>
      <c r="BG705" s="73"/>
      <c r="BH705" s="73"/>
      <c r="BI705" s="73"/>
      <c r="BJ705" s="73"/>
      <c r="BK705" s="73"/>
      <c r="BL705" s="73"/>
      <c r="BM705" s="73"/>
      <c r="BN705" s="73"/>
    </row>
    <row r="706" spans="1:66" ht="13.2" x14ac:dyDescent="0.3">
      <c r="A706" s="73"/>
      <c r="B706" s="73"/>
      <c r="C706" s="73"/>
      <c r="D706" s="73"/>
      <c r="E706" s="73"/>
      <c r="F706" s="73"/>
      <c r="G706" s="73"/>
      <c r="H706" s="73"/>
      <c r="I706" s="73"/>
      <c r="J706" s="73"/>
      <c r="L706" s="73"/>
      <c r="M706" s="73"/>
      <c r="N706" s="73"/>
      <c r="O706" s="73"/>
      <c r="P706" s="73"/>
      <c r="Q706" s="73"/>
      <c r="R706" s="73"/>
      <c r="X706" s="73"/>
      <c r="Y706" s="73"/>
      <c r="Z706" s="73"/>
      <c r="AA706" s="73"/>
      <c r="AB706" s="73"/>
      <c r="AC706" s="73"/>
      <c r="AD706" s="73"/>
      <c r="AE706" s="73"/>
      <c r="AF706" s="73"/>
      <c r="AG706" s="73"/>
      <c r="AH706" s="73"/>
      <c r="AI706" s="73"/>
      <c r="AJ706" s="73"/>
      <c r="AK706" s="73"/>
      <c r="AL706" s="73"/>
      <c r="AM706" s="73"/>
      <c r="AN706" s="73"/>
      <c r="AO706" s="73"/>
      <c r="AP706" s="73"/>
      <c r="AQ706" s="73"/>
      <c r="AR706" s="73"/>
      <c r="AS706" s="73"/>
      <c r="AT706" s="73"/>
      <c r="AU706" s="73"/>
      <c r="AV706" s="73"/>
      <c r="AW706" s="73"/>
      <c r="AX706" s="73"/>
      <c r="AY706" s="73"/>
      <c r="AZ706" s="73"/>
      <c r="BA706" s="73"/>
      <c r="BB706" s="73"/>
      <c r="BC706" s="73"/>
      <c r="BD706" s="73"/>
      <c r="BE706" s="73"/>
      <c r="BF706" s="73"/>
      <c r="BG706" s="73"/>
      <c r="BH706" s="73"/>
      <c r="BI706" s="73"/>
      <c r="BJ706" s="73"/>
      <c r="BK706" s="73"/>
      <c r="BL706" s="73"/>
      <c r="BM706" s="73"/>
      <c r="BN706" s="73"/>
    </row>
    <row r="707" spans="1:66" ht="13.2" x14ac:dyDescent="0.3">
      <c r="A707" s="73"/>
      <c r="B707" s="73"/>
      <c r="C707" s="73"/>
      <c r="D707" s="73"/>
      <c r="E707" s="73"/>
      <c r="F707" s="73"/>
      <c r="G707" s="73"/>
      <c r="H707" s="73"/>
      <c r="I707" s="73"/>
      <c r="J707" s="73"/>
      <c r="L707" s="73"/>
      <c r="M707" s="73"/>
      <c r="N707" s="73"/>
      <c r="O707" s="73"/>
      <c r="P707" s="73"/>
      <c r="Q707" s="73"/>
      <c r="R707" s="73"/>
      <c r="X707" s="73"/>
      <c r="Y707" s="73"/>
      <c r="Z707" s="73"/>
      <c r="AA707" s="73"/>
      <c r="AB707" s="73"/>
      <c r="AC707" s="73"/>
      <c r="AD707" s="73"/>
      <c r="AE707" s="73"/>
      <c r="AF707" s="73"/>
      <c r="AG707" s="73"/>
      <c r="AH707" s="73"/>
      <c r="AI707" s="73"/>
      <c r="AJ707" s="73"/>
      <c r="AK707" s="73"/>
      <c r="AL707" s="73"/>
      <c r="AM707" s="73"/>
      <c r="AN707" s="73"/>
      <c r="AO707" s="73"/>
      <c r="AP707" s="73"/>
      <c r="AQ707" s="73"/>
      <c r="AR707" s="73"/>
      <c r="AS707" s="73"/>
      <c r="AT707" s="73"/>
      <c r="AU707" s="73"/>
      <c r="AV707" s="73"/>
      <c r="AW707" s="73"/>
      <c r="AX707" s="73"/>
      <c r="AY707" s="73"/>
      <c r="AZ707" s="73"/>
      <c r="BA707" s="73"/>
      <c r="BB707" s="73"/>
      <c r="BC707" s="73"/>
      <c r="BD707" s="73"/>
      <c r="BE707" s="73"/>
      <c r="BF707" s="73"/>
      <c r="BG707" s="73"/>
      <c r="BH707" s="73"/>
      <c r="BI707" s="73"/>
      <c r="BJ707" s="73"/>
      <c r="BK707" s="73"/>
      <c r="BL707" s="73"/>
      <c r="BM707" s="73"/>
      <c r="BN707" s="73"/>
    </row>
    <row r="708" spans="1:66" ht="13.2" x14ac:dyDescent="0.3">
      <c r="A708" s="73"/>
      <c r="B708" s="73"/>
      <c r="C708" s="73"/>
      <c r="D708" s="73"/>
      <c r="E708" s="73"/>
      <c r="F708" s="73"/>
      <c r="G708" s="73"/>
      <c r="H708" s="73"/>
      <c r="I708" s="73"/>
      <c r="J708" s="73"/>
      <c r="L708" s="73"/>
      <c r="M708" s="73"/>
      <c r="N708" s="73"/>
      <c r="O708" s="73"/>
      <c r="P708" s="73"/>
      <c r="Q708" s="73"/>
      <c r="R708" s="73"/>
      <c r="X708" s="73"/>
      <c r="Y708" s="73"/>
      <c r="Z708" s="73"/>
      <c r="AA708" s="73"/>
      <c r="AB708" s="73"/>
      <c r="AC708" s="73"/>
      <c r="AD708" s="73"/>
      <c r="AE708" s="73"/>
      <c r="AF708" s="73"/>
      <c r="AG708" s="73"/>
      <c r="AH708" s="73"/>
      <c r="AI708" s="73"/>
      <c r="AJ708" s="73"/>
      <c r="AK708" s="73"/>
      <c r="AL708" s="73"/>
      <c r="AM708" s="73"/>
      <c r="AN708" s="73"/>
      <c r="AO708" s="73"/>
      <c r="AP708" s="73"/>
      <c r="AQ708" s="73"/>
      <c r="AR708" s="73"/>
      <c r="AS708" s="73"/>
      <c r="AT708" s="73"/>
      <c r="AU708" s="73"/>
      <c r="AV708" s="73"/>
      <c r="AW708" s="73"/>
      <c r="AX708" s="73"/>
      <c r="AY708" s="73"/>
      <c r="AZ708" s="73"/>
      <c r="BA708" s="73"/>
      <c r="BB708" s="73"/>
      <c r="BC708" s="73"/>
      <c r="BD708" s="73"/>
      <c r="BE708" s="73"/>
      <c r="BF708" s="73"/>
      <c r="BG708" s="73"/>
      <c r="BH708" s="73"/>
      <c r="BI708" s="73"/>
      <c r="BJ708" s="73"/>
      <c r="BK708" s="73"/>
      <c r="BL708" s="73"/>
      <c r="BM708" s="73"/>
      <c r="BN708" s="73"/>
    </row>
    <row r="709" spans="1:66" ht="13.2" x14ac:dyDescent="0.3">
      <c r="A709" s="73"/>
      <c r="B709" s="73"/>
      <c r="C709" s="73"/>
      <c r="D709" s="73"/>
      <c r="E709" s="73"/>
      <c r="F709" s="73"/>
      <c r="G709" s="73"/>
      <c r="H709" s="73"/>
      <c r="I709" s="73"/>
      <c r="J709" s="73"/>
      <c r="L709" s="73"/>
      <c r="M709" s="73"/>
      <c r="N709" s="73"/>
      <c r="O709" s="73"/>
      <c r="P709" s="73"/>
      <c r="Q709" s="73"/>
      <c r="R709" s="73"/>
      <c r="X709" s="73"/>
      <c r="Y709" s="73"/>
      <c r="Z709" s="73"/>
      <c r="AA709" s="73"/>
      <c r="AB709" s="73"/>
      <c r="AC709" s="73"/>
      <c r="AD709" s="73"/>
      <c r="AE709" s="73"/>
      <c r="AF709" s="73"/>
      <c r="AG709" s="73"/>
      <c r="AH709" s="73"/>
      <c r="AI709" s="73"/>
      <c r="AJ709" s="73"/>
      <c r="AK709" s="73"/>
      <c r="AL709" s="73"/>
      <c r="AM709" s="73"/>
      <c r="AN709" s="73"/>
      <c r="AO709" s="73"/>
      <c r="AP709" s="73"/>
      <c r="AQ709" s="73"/>
      <c r="AR709" s="73"/>
      <c r="AS709" s="73"/>
      <c r="AT709" s="73"/>
      <c r="AU709" s="73"/>
      <c r="AV709" s="73"/>
      <c r="AW709" s="73"/>
      <c r="AX709" s="73"/>
      <c r="AY709" s="73"/>
      <c r="AZ709" s="73"/>
      <c r="BA709" s="73"/>
      <c r="BB709" s="73"/>
      <c r="BC709" s="73"/>
      <c r="BD709" s="73"/>
      <c r="BE709" s="73"/>
      <c r="BF709" s="73"/>
      <c r="BG709" s="73"/>
      <c r="BH709" s="73"/>
      <c r="BI709" s="73"/>
      <c r="BJ709" s="73"/>
      <c r="BK709" s="73"/>
      <c r="BL709" s="73"/>
      <c r="BM709" s="73"/>
      <c r="BN709" s="73"/>
    </row>
    <row r="710" spans="1:66" ht="13.2" x14ac:dyDescent="0.3">
      <c r="A710" s="73"/>
      <c r="B710" s="73"/>
      <c r="C710" s="73"/>
      <c r="D710" s="73"/>
      <c r="E710" s="73"/>
      <c r="F710" s="73"/>
      <c r="G710" s="73"/>
      <c r="H710" s="73"/>
      <c r="I710" s="73"/>
      <c r="J710" s="73"/>
      <c r="L710" s="73"/>
      <c r="M710" s="73"/>
      <c r="N710" s="73"/>
      <c r="O710" s="73"/>
      <c r="P710" s="73"/>
      <c r="Q710" s="73"/>
      <c r="R710" s="73"/>
      <c r="X710" s="73"/>
      <c r="Y710" s="73"/>
      <c r="Z710" s="73"/>
      <c r="AA710" s="73"/>
      <c r="AB710" s="73"/>
      <c r="AC710" s="73"/>
      <c r="AD710" s="73"/>
      <c r="AE710" s="73"/>
      <c r="AF710" s="73"/>
      <c r="AG710" s="73"/>
      <c r="AH710" s="73"/>
      <c r="AI710" s="73"/>
      <c r="AJ710" s="73"/>
      <c r="AK710" s="73"/>
      <c r="AL710" s="73"/>
      <c r="AM710" s="73"/>
      <c r="AN710" s="73"/>
      <c r="AO710" s="73"/>
      <c r="AP710" s="73"/>
      <c r="AQ710" s="73"/>
      <c r="AR710" s="73"/>
      <c r="AS710" s="73"/>
      <c r="AT710" s="73"/>
      <c r="AU710" s="73"/>
      <c r="AV710" s="73"/>
      <c r="AW710" s="73"/>
      <c r="AX710" s="73"/>
      <c r="AY710" s="73"/>
      <c r="AZ710" s="73"/>
      <c r="BA710" s="73"/>
      <c r="BB710" s="73"/>
      <c r="BC710" s="73"/>
      <c r="BD710" s="73"/>
      <c r="BE710" s="73"/>
      <c r="BF710" s="73"/>
      <c r="BG710" s="73"/>
      <c r="BH710" s="73"/>
      <c r="BI710" s="73"/>
      <c r="BJ710" s="73"/>
      <c r="BK710" s="73"/>
      <c r="BL710" s="73"/>
      <c r="BM710" s="73"/>
      <c r="BN710" s="73"/>
    </row>
    <row r="711" spans="1:66" ht="13.2" x14ac:dyDescent="0.3">
      <c r="A711" s="73"/>
      <c r="B711" s="73"/>
      <c r="C711" s="73"/>
      <c r="D711" s="73"/>
      <c r="E711" s="73"/>
      <c r="F711" s="73"/>
      <c r="G711" s="73"/>
      <c r="H711" s="73"/>
      <c r="I711" s="73"/>
      <c r="J711" s="73"/>
      <c r="L711" s="73"/>
      <c r="M711" s="73"/>
      <c r="N711" s="73"/>
      <c r="O711" s="73"/>
      <c r="P711" s="73"/>
      <c r="Q711" s="73"/>
      <c r="R711" s="73"/>
      <c r="X711" s="73"/>
      <c r="Y711" s="73"/>
      <c r="Z711" s="73"/>
      <c r="AA711" s="73"/>
      <c r="AB711" s="73"/>
      <c r="AC711" s="73"/>
      <c r="AD711" s="73"/>
      <c r="AE711" s="73"/>
      <c r="AF711" s="73"/>
      <c r="AG711" s="73"/>
      <c r="AH711" s="73"/>
      <c r="AI711" s="73"/>
      <c r="AJ711" s="73"/>
      <c r="AK711" s="73"/>
      <c r="AL711" s="73"/>
      <c r="AM711" s="73"/>
      <c r="AN711" s="73"/>
      <c r="AO711" s="73"/>
      <c r="AP711" s="73"/>
      <c r="AQ711" s="73"/>
      <c r="AR711" s="73"/>
      <c r="AS711" s="73"/>
      <c r="AT711" s="73"/>
      <c r="AU711" s="73"/>
      <c r="AV711" s="73"/>
      <c r="AW711" s="73"/>
      <c r="AX711" s="73"/>
      <c r="AY711" s="73"/>
      <c r="AZ711" s="73"/>
      <c r="BA711" s="73"/>
      <c r="BB711" s="73"/>
      <c r="BC711" s="73"/>
      <c r="BD711" s="73"/>
      <c r="BE711" s="73"/>
      <c r="BF711" s="73"/>
      <c r="BG711" s="73"/>
      <c r="BH711" s="73"/>
      <c r="BI711" s="73"/>
      <c r="BJ711" s="73"/>
      <c r="BK711" s="73"/>
      <c r="BL711" s="73"/>
      <c r="BM711" s="73"/>
      <c r="BN711" s="73"/>
    </row>
    <row r="712" spans="1:66" ht="13.2" x14ac:dyDescent="0.3">
      <c r="A712" s="73"/>
      <c r="B712" s="73"/>
      <c r="C712" s="73"/>
      <c r="D712" s="73"/>
      <c r="E712" s="73"/>
      <c r="F712" s="73"/>
      <c r="G712" s="73"/>
      <c r="H712" s="73"/>
      <c r="I712" s="73"/>
      <c r="J712" s="73"/>
      <c r="L712" s="73"/>
      <c r="M712" s="73"/>
      <c r="N712" s="73"/>
      <c r="O712" s="73"/>
      <c r="P712" s="73"/>
      <c r="Q712" s="73"/>
      <c r="R712" s="73"/>
      <c r="X712" s="73"/>
      <c r="Y712" s="73"/>
      <c r="Z712" s="73"/>
      <c r="AA712" s="73"/>
      <c r="AB712" s="73"/>
      <c r="AC712" s="73"/>
      <c r="AD712" s="73"/>
      <c r="AE712" s="73"/>
      <c r="AF712" s="73"/>
      <c r="AG712" s="73"/>
      <c r="AH712" s="73"/>
      <c r="AI712" s="73"/>
      <c r="AJ712" s="73"/>
      <c r="AK712" s="73"/>
      <c r="AL712" s="73"/>
      <c r="AM712" s="73"/>
      <c r="AN712" s="73"/>
      <c r="AO712" s="73"/>
      <c r="AP712" s="73"/>
      <c r="AQ712" s="73"/>
      <c r="AR712" s="73"/>
      <c r="AS712" s="73"/>
      <c r="AT712" s="73"/>
      <c r="AU712" s="73"/>
      <c r="AV712" s="73"/>
      <c r="AW712" s="73"/>
      <c r="AX712" s="73"/>
      <c r="AY712" s="73"/>
      <c r="AZ712" s="73"/>
      <c r="BA712" s="73"/>
      <c r="BB712" s="73"/>
      <c r="BC712" s="73"/>
      <c r="BD712" s="73"/>
      <c r="BE712" s="73"/>
      <c r="BF712" s="73"/>
      <c r="BG712" s="73"/>
      <c r="BH712" s="73"/>
      <c r="BI712" s="73"/>
      <c r="BJ712" s="73"/>
      <c r="BK712" s="73"/>
      <c r="BL712" s="73"/>
      <c r="BM712" s="73"/>
      <c r="BN712" s="73"/>
    </row>
    <row r="713" spans="1:66" ht="13.2" x14ac:dyDescent="0.3">
      <c r="A713" s="73"/>
      <c r="B713" s="73"/>
      <c r="C713" s="73"/>
      <c r="D713" s="73"/>
      <c r="E713" s="73"/>
      <c r="F713" s="73"/>
      <c r="G713" s="73"/>
      <c r="H713" s="73"/>
      <c r="I713" s="73"/>
      <c r="J713" s="73"/>
      <c r="L713" s="73"/>
      <c r="M713" s="73"/>
      <c r="N713" s="73"/>
      <c r="O713" s="73"/>
      <c r="P713" s="73"/>
      <c r="Q713" s="73"/>
      <c r="R713" s="73"/>
      <c r="X713" s="73"/>
      <c r="Y713" s="73"/>
      <c r="Z713" s="73"/>
      <c r="AA713" s="73"/>
      <c r="AB713" s="73"/>
      <c r="AC713" s="73"/>
      <c r="AD713" s="73"/>
      <c r="AE713" s="73"/>
      <c r="AF713" s="73"/>
      <c r="AG713" s="73"/>
      <c r="AH713" s="73"/>
      <c r="AI713" s="73"/>
      <c r="AJ713" s="73"/>
      <c r="AK713" s="73"/>
      <c r="AL713" s="73"/>
      <c r="AM713" s="73"/>
      <c r="AN713" s="73"/>
      <c r="AO713" s="73"/>
      <c r="AP713" s="73"/>
      <c r="AQ713" s="73"/>
      <c r="AR713" s="73"/>
      <c r="AS713" s="73"/>
      <c r="AT713" s="73"/>
      <c r="AU713" s="73"/>
      <c r="AV713" s="73"/>
      <c r="AW713" s="73"/>
      <c r="AX713" s="73"/>
      <c r="AY713" s="73"/>
      <c r="AZ713" s="73"/>
      <c r="BA713" s="73"/>
      <c r="BB713" s="73"/>
      <c r="BC713" s="73"/>
      <c r="BD713" s="73"/>
      <c r="BE713" s="73"/>
      <c r="BF713" s="73"/>
      <c r="BG713" s="73"/>
      <c r="BH713" s="73"/>
      <c r="BI713" s="73"/>
      <c r="BJ713" s="73"/>
      <c r="BK713" s="73"/>
      <c r="BL713" s="73"/>
      <c r="BM713" s="73"/>
      <c r="BN713" s="73"/>
    </row>
    <row r="714" spans="1:66" ht="13.2" x14ac:dyDescent="0.3">
      <c r="A714" s="73"/>
      <c r="B714" s="73"/>
      <c r="C714" s="73"/>
      <c r="D714" s="73"/>
      <c r="E714" s="73"/>
      <c r="F714" s="73"/>
      <c r="G714" s="73"/>
      <c r="H714" s="73"/>
      <c r="I714" s="73"/>
      <c r="J714" s="73"/>
      <c r="L714" s="73"/>
      <c r="M714" s="73"/>
      <c r="N714" s="73"/>
      <c r="O714" s="73"/>
      <c r="P714" s="73"/>
      <c r="Q714" s="73"/>
      <c r="R714" s="73"/>
      <c r="X714" s="73"/>
      <c r="Y714" s="73"/>
      <c r="Z714" s="73"/>
      <c r="AA714" s="73"/>
      <c r="AB714" s="73"/>
      <c r="AC714" s="73"/>
      <c r="AD714" s="73"/>
      <c r="AE714" s="73"/>
      <c r="AF714" s="73"/>
      <c r="AG714" s="73"/>
      <c r="AH714" s="73"/>
      <c r="AI714" s="73"/>
      <c r="AJ714" s="73"/>
      <c r="AK714" s="73"/>
      <c r="AL714" s="73"/>
      <c r="AM714" s="73"/>
      <c r="AN714" s="73"/>
      <c r="AO714" s="73"/>
      <c r="AP714" s="73"/>
      <c r="AQ714" s="73"/>
      <c r="AR714" s="73"/>
      <c r="AS714" s="73"/>
      <c r="AT714" s="73"/>
      <c r="AU714" s="73"/>
      <c r="AV714" s="73"/>
      <c r="AW714" s="73"/>
      <c r="AX714" s="73"/>
      <c r="AY714" s="73"/>
      <c r="AZ714" s="73"/>
      <c r="BA714" s="73"/>
      <c r="BB714" s="73"/>
      <c r="BC714" s="73"/>
      <c r="BD714" s="73"/>
      <c r="BE714" s="73"/>
      <c r="BF714" s="73"/>
      <c r="BG714" s="73"/>
      <c r="BH714" s="73"/>
      <c r="BI714" s="73"/>
      <c r="BJ714" s="73"/>
      <c r="BK714" s="73"/>
      <c r="BL714" s="73"/>
      <c r="BM714" s="73"/>
      <c r="BN714" s="73"/>
    </row>
    <row r="715" spans="1:66" ht="13.2" x14ac:dyDescent="0.3">
      <c r="A715" s="73"/>
      <c r="B715" s="73"/>
      <c r="C715" s="73"/>
      <c r="D715" s="73"/>
      <c r="E715" s="73"/>
      <c r="F715" s="73"/>
      <c r="G715" s="73"/>
      <c r="H715" s="73"/>
      <c r="I715" s="73"/>
      <c r="J715" s="73"/>
      <c r="L715" s="73"/>
      <c r="M715" s="73"/>
      <c r="N715" s="73"/>
      <c r="O715" s="73"/>
      <c r="P715" s="73"/>
      <c r="Q715" s="73"/>
      <c r="R715" s="73"/>
      <c r="X715" s="73"/>
      <c r="Y715" s="73"/>
      <c r="Z715" s="73"/>
      <c r="AA715" s="73"/>
      <c r="AB715" s="73"/>
      <c r="AC715" s="73"/>
      <c r="AD715" s="73"/>
      <c r="AE715" s="73"/>
      <c r="AF715" s="73"/>
      <c r="AG715" s="73"/>
      <c r="AH715" s="73"/>
      <c r="AI715" s="73"/>
      <c r="AJ715" s="73"/>
      <c r="AK715" s="73"/>
      <c r="AL715" s="73"/>
      <c r="AM715" s="73"/>
      <c r="AN715" s="73"/>
      <c r="AO715" s="73"/>
      <c r="AP715" s="73"/>
      <c r="AQ715" s="73"/>
      <c r="AR715" s="73"/>
      <c r="AS715" s="73"/>
      <c r="AT715" s="73"/>
      <c r="AU715" s="73"/>
      <c r="AV715" s="73"/>
      <c r="AW715" s="73"/>
      <c r="AX715" s="73"/>
      <c r="AY715" s="73"/>
      <c r="AZ715" s="73"/>
      <c r="BA715" s="73"/>
      <c r="BB715" s="73"/>
      <c r="BC715" s="73"/>
      <c r="BD715" s="73"/>
      <c r="BE715" s="73"/>
      <c r="BF715" s="73"/>
      <c r="BG715" s="73"/>
      <c r="BH715" s="73"/>
      <c r="BI715" s="73"/>
      <c r="BJ715" s="73"/>
      <c r="BK715" s="73"/>
      <c r="BL715" s="73"/>
      <c r="BM715" s="73"/>
      <c r="BN715" s="73"/>
    </row>
    <row r="716" spans="1:66" ht="13.2" x14ac:dyDescent="0.3">
      <c r="A716" s="73"/>
      <c r="B716" s="73"/>
      <c r="C716" s="73"/>
      <c r="D716" s="73"/>
      <c r="E716" s="73"/>
      <c r="F716" s="73"/>
      <c r="G716" s="73"/>
      <c r="H716" s="73"/>
      <c r="I716" s="73"/>
      <c r="J716" s="73"/>
      <c r="L716" s="73"/>
      <c r="M716" s="73"/>
      <c r="N716" s="73"/>
      <c r="O716" s="73"/>
      <c r="P716" s="73"/>
      <c r="Q716" s="73"/>
      <c r="R716" s="73"/>
      <c r="X716" s="73"/>
      <c r="Y716" s="73"/>
      <c r="Z716" s="73"/>
      <c r="AA716" s="73"/>
      <c r="AB716" s="73"/>
      <c r="AC716" s="73"/>
      <c r="AD716" s="73"/>
      <c r="AE716" s="73"/>
      <c r="AF716" s="73"/>
      <c r="AG716" s="73"/>
      <c r="AH716" s="73"/>
      <c r="AI716" s="73"/>
      <c r="AJ716" s="73"/>
      <c r="AK716" s="73"/>
      <c r="AL716" s="73"/>
      <c r="AM716" s="73"/>
      <c r="AN716" s="73"/>
      <c r="AO716" s="73"/>
      <c r="AP716" s="73"/>
      <c r="AQ716" s="73"/>
      <c r="AR716" s="73"/>
      <c r="AS716" s="73"/>
      <c r="AT716" s="73"/>
      <c r="AU716" s="73"/>
      <c r="AV716" s="73"/>
      <c r="AW716" s="73"/>
      <c r="AX716" s="73"/>
      <c r="AY716" s="73"/>
      <c r="AZ716" s="73"/>
      <c r="BA716" s="73"/>
      <c r="BB716" s="73"/>
      <c r="BC716" s="73"/>
      <c r="BD716" s="73"/>
      <c r="BE716" s="73"/>
      <c r="BF716" s="73"/>
      <c r="BG716" s="73"/>
      <c r="BH716" s="73"/>
      <c r="BI716" s="73"/>
      <c r="BJ716" s="73"/>
      <c r="BK716" s="73"/>
      <c r="BL716" s="73"/>
      <c r="BM716" s="73"/>
      <c r="BN716" s="73"/>
    </row>
    <row r="717" spans="1:66" ht="13.2" x14ac:dyDescent="0.3">
      <c r="A717" s="73"/>
      <c r="B717" s="73"/>
      <c r="C717" s="73"/>
      <c r="D717" s="73"/>
      <c r="E717" s="73"/>
      <c r="F717" s="73"/>
      <c r="G717" s="73"/>
      <c r="H717" s="73"/>
      <c r="I717" s="73"/>
      <c r="J717" s="73"/>
      <c r="L717" s="73"/>
      <c r="M717" s="73"/>
      <c r="N717" s="73"/>
      <c r="O717" s="73"/>
      <c r="P717" s="73"/>
      <c r="Q717" s="73"/>
      <c r="R717" s="73"/>
      <c r="X717" s="73"/>
      <c r="Y717" s="73"/>
      <c r="Z717" s="73"/>
      <c r="AA717" s="73"/>
      <c r="AB717" s="73"/>
      <c r="AC717" s="73"/>
      <c r="AD717" s="73"/>
      <c r="AE717" s="73"/>
      <c r="AF717" s="73"/>
      <c r="AG717" s="73"/>
      <c r="AH717" s="73"/>
      <c r="AI717" s="73"/>
      <c r="AJ717" s="73"/>
      <c r="AK717" s="73"/>
      <c r="AL717" s="73"/>
      <c r="AM717" s="73"/>
      <c r="AN717" s="73"/>
      <c r="AO717" s="73"/>
      <c r="AP717" s="73"/>
      <c r="AQ717" s="73"/>
      <c r="AR717" s="73"/>
      <c r="AS717" s="73"/>
      <c r="AT717" s="73"/>
      <c r="AU717" s="73"/>
      <c r="AV717" s="73"/>
      <c r="AW717" s="73"/>
      <c r="AX717" s="73"/>
      <c r="AY717" s="73"/>
      <c r="AZ717" s="73"/>
      <c r="BA717" s="73"/>
      <c r="BB717" s="73"/>
      <c r="BC717" s="73"/>
      <c r="BD717" s="73"/>
      <c r="BE717" s="73"/>
      <c r="BF717" s="73"/>
      <c r="BG717" s="73"/>
      <c r="BH717" s="73"/>
      <c r="BI717" s="73"/>
      <c r="BJ717" s="73"/>
      <c r="BK717" s="73"/>
      <c r="BL717" s="73"/>
      <c r="BM717" s="73"/>
      <c r="BN717" s="73"/>
    </row>
    <row r="718" spans="1:66" ht="13.2" x14ac:dyDescent="0.3">
      <c r="A718" s="73"/>
      <c r="B718" s="73"/>
      <c r="C718" s="73"/>
      <c r="D718" s="73"/>
      <c r="E718" s="73"/>
      <c r="F718" s="73"/>
      <c r="G718" s="73"/>
      <c r="H718" s="73"/>
      <c r="I718" s="73"/>
      <c r="J718" s="73"/>
      <c r="L718" s="73"/>
      <c r="M718" s="73"/>
      <c r="N718" s="73"/>
      <c r="O718" s="73"/>
      <c r="P718" s="73"/>
      <c r="Q718" s="73"/>
      <c r="R718" s="73"/>
      <c r="X718" s="73"/>
      <c r="Y718" s="73"/>
      <c r="Z718" s="73"/>
      <c r="AA718" s="73"/>
      <c r="AB718" s="73"/>
      <c r="AC718" s="73"/>
      <c r="AD718" s="73"/>
      <c r="AE718" s="73"/>
      <c r="AF718" s="73"/>
      <c r="AG718" s="73"/>
      <c r="AH718" s="73"/>
      <c r="AI718" s="73"/>
      <c r="AJ718" s="73"/>
      <c r="AK718" s="73"/>
      <c r="AL718" s="73"/>
      <c r="AM718" s="73"/>
      <c r="AN718" s="73"/>
      <c r="AO718" s="73"/>
      <c r="AP718" s="73"/>
      <c r="AQ718" s="73"/>
      <c r="AR718" s="73"/>
      <c r="AS718" s="73"/>
      <c r="AT718" s="73"/>
      <c r="AU718" s="73"/>
      <c r="AV718" s="73"/>
      <c r="AW718" s="73"/>
      <c r="AX718" s="73"/>
      <c r="AY718" s="73"/>
      <c r="AZ718" s="73"/>
      <c r="BA718" s="73"/>
      <c r="BB718" s="73"/>
      <c r="BC718" s="73"/>
      <c r="BD718" s="73"/>
      <c r="BE718" s="73"/>
      <c r="BF718" s="73"/>
      <c r="BG718" s="73"/>
      <c r="BH718" s="73"/>
      <c r="BI718" s="73"/>
      <c r="BJ718" s="73"/>
      <c r="BK718" s="73"/>
      <c r="BL718" s="73"/>
      <c r="BM718" s="73"/>
      <c r="BN718" s="73"/>
    </row>
    <row r="719" spans="1:66" ht="13.2" x14ac:dyDescent="0.3">
      <c r="A719" s="73"/>
      <c r="B719" s="73"/>
      <c r="C719" s="73"/>
      <c r="D719" s="73"/>
      <c r="E719" s="73"/>
      <c r="F719" s="73"/>
      <c r="G719" s="73"/>
      <c r="H719" s="73"/>
      <c r="I719" s="73"/>
      <c r="J719" s="73"/>
      <c r="L719" s="73"/>
      <c r="M719" s="73"/>
      <c r="N719" s="73"/>
      <c r="O719" s="73"/>
      <c r="P719" s="73"/>
      <c r="Q719" s="73"/>
      <c r="R719" s="73"/>
      <c r="X719" s="73"/>
      <c r="Y719" s="73"/>
      <c r="Z719" s="73"/>
      <c r="AA719" s="73"/>
      <c r="AB719" s="73"/>
      <c r="AC719" s="73"/>
      <c r="AD719" s="73"/>
      <c r="AE719" s="73"/>
      <c r="AF719" s="73"/>
      <c r="AG719" s="73"/>
      <c r="AH719" s="73"/>
      <c r="AI719" s="73"/>
      <c r="AJ719" s="73"/>
      <c r="AK719" s="73"/>
      <c r="AL719" s="73"/>
      <c r="AM719" s="73"/>
      <c r="AN719" s="73"/>
      <c r="AO719" s="73"/>
      <c r="AP719" s="73"/>
      <c r="AQ719" s="73"/>
      <c r="AR719" s="73"/>
      <c r="AS719" s="73"/>
      <c r="AT719" s="73"/>
      <c r="AU719" s="73"/>
      <c r="AV719" s="73"/>
      <c r="AW719" s="73"/>
      <c r="AX719" s="73"/>
      <c r="AY719" s="73"/>
      <c r="AZ719" s="73"/>
      <c r="BA719" s="73"/>
      <c r="BB719" s="73"/>
      <c r="BC719" s="73"/>
      <c r="BD719" s="73"/>
      <c r="BE719" s="73"/>
      <c r="BF719" s="73"/>
      <c r="BG719" s="73"/>
      <c r="BH719" s="73"/>
      <c r="BI719" s="73"/>
      <c r="BJ719" s="73"/>
      <c r="BK719" s="73"/>
      <c r="BL719" s="73"/>
      <c r="BM719" s="73"/>
      <c r="BN719" s="73"/>
    </row>
    <row r="720" spans="1:66" ht="13.2" x14ac:dyDescent="0.3">
      <c r="A720" s="73"/>
      <c r="B720" s="73"/>
      <c r="C720" s="73"/>
      <c r="D720" s="73"/>
      <c r="E720" s="73"/>
      <c r="F720" s="73"/>
      <c r="G720" s="73"/>
      <c r="H720" s="73"/>
      <c r="I720" s="73"/>
      <c r="J720" s="73"/>
      <c r="L720" s="73"/>
      <c r="M720" s="73"/>
      <c r="N720" s="73"/>
      <c r="O720" s="73"/>
      <c r="P720" s="73"/>
      <c r="Q720" s="73"/>
      <c r="R720" s="73"/>
      <c r="X720" s="73"/>
      <c r="Y720" s="73"/>
      <c r="Z720" s="73"/>
      <c r="AA720" s="73"/>
      <c r="AB720" s="73"/>
      <c r="AC720" s="73"/>
      <c r="AD720" s="73"/>
      <c r="AE720" s="73"/>
      <c r="AF720" s="73"/>
      <c r="AG720" s="73"/>
      <c r="AH720" s="73"/>
      <c r="AI720" s="73"/>
      <c r="AJ720" s="73"/>
      <c r="AK720" s="73"/>
      <c r="AL720" s="73"/>
      <c r="AM720" s="73"/>
      <c r="AN720" s="73"/>
      <c r="AO720" s="73"/>
      <c r="AP720" s="73"/>
      <c r="AQ720" s="73"/>
      <c r="AR720" s="73"/>
      <c r="AS720" s="73"/>
      <c r="AT720" s="73"/>
      <c r="AU720" s="73"/>
      <c r="AV720" s="73"/>
      <c r="AW720" s="73"/>
      <c r="AX720" s="73"/>
      <c r="AY720" s="73"/>
      <c r="AZ720" s="73"/>
      <c r="BA720" s="73"/>
      <c r="BB720" s="73"/>
      <c r="BC720" s="73"/>
      <c r="BD720" s="73"/>
      <c r="BE720" s="73"/>
      <c r="BF720" s="73"/>
      <c r="BG720" s="73"/>
      <c r="BH720" s="73"/>
      <c r="BI720" s="73"/>
      <c r="BJ720" s="73"/>
      <c r="BK720" s="73"/>
      <c r="BL720" s="73"/>
      <c r="BM720" s="73"/>
      <c r="BN720" s="73"/>
    </row>
    <row r="721" spans="1:66" ht="13.2" x14ac:dyDescent="0.3">
      <c r="A721" s="73"/>
      <c r="B721" s="73"/>
      <c r="C721" s="73"/>
      <c r="D721" s="73"/>
      <c r="E721" s="73"/>
      <c r="F721" s="73"/>
      <c r="G721" s="73"/>
      <c r="H721" s="73"/>
      <c r="I721" s="73"/>
      <c r="J721" s="73"/>
      <c r="L721" s="73"/>
      <c r="M721" s="73"/>
      <c r="N721" s="73"/>
      <c r="O721" s="73"/>
      <c r="P721" s="73"/>
      <c r="Q721" s="73"/>
      <c r="R721" s="73"/>
      <c r="X721" s="73"/>
      <c r="Y721" s="73"/>
      <c r="Z721" s="73"/>
      <c r="AA721" s="73"/>
      <c r="AB721" s="73"/>
      <c r="AC721" s="73"/>
      <c r="AD721" s="73"/>
      <c r="AE721" s="73"/>
      <c r="AF721" s="73"/>
      <c r="AG721" s="73"/>
      <c r="AH721" s="73"/>
      <c r="AI721" s="73"/>
      <c r="AJ721" s="73"/>
      <c r="AK721" s="73"/>
      <c r="AL721" s="73"/>
      <c r="AM721" s="73"/>
      <c r="AN721" s="73"/>
      <c r="AO721" s="73"/>
      <c r="AP721" s="73"/>
      <c r="AQ721" s="73"/>
      <c r="AR721" s="73"/>
      <c r="AS721" s="73"/>
      <c r="AT721" s="73"/>
      <c r="AU721" s="73"/>
      <c r="AV721" s="73"/>
      <c r="AW721" s="73"/>
      <c r="AX721" s="73"/>
      <c r="AY721" s="73"/>
      <c r="AZ721" s="73"/>
      <c r="BA721" s="73"/>
      <c r="BB721" s="73"/>
      <c r="BC721" s="73"/>
      <c r="BD721" s="73"/>
      <c r="BE721" s="73"/>
      <c r="BF721" s="73"/>
      <c r="BG721" s="73"/>
      <c r="BH721" s="73"/>
      <c r="BI721" s="73"/>
      <c r="BJ721" s="73"/>
      <c r="BK721" s="73"/>
      <c r="BL721" s="73"/>
      <c r="BM721" s="73"/>
      <c r="BN721" s="73"/>
    </row>
    <row r="722" spans="1:66" ht="13.2" x14ac:dyDescent="0.3">
      <c r="A722" s="73"/>
      <c r="B722" s="73"/>
      <c r="C722" s="73"/>
      <c r="D722" s="73"/>
      <c r="E722" s="73"/>
      <c r="F722" s="73"/>
      <c r="G722" s="73"/>
      <c r="H722" s="73"/>
      <c r="I722" s="73"/>
      <c r="J722" s="73"/>
      <c r="L722" s="73"/>
      <c r="M722" s="73"/>
      <c r="N722" s="73"/>
      <c r="O722" s="73"/>
      <c r="P722" s="73"/>
      <c r="Q722" s="73"/>
      <c r="R722" s="73"/>
      <c r="X722" s="73"/>
      <c r="Y722" s="73"/>
      <c r="Z722" s="73"/>
      <c r="AA722" s="73"/>
      <c r="AB722" s="73"/>
      <c r="AC722" s="73"/>
      <c r="AD722" s="73"/>
      <c r="AE722" s="73"/>
      <c r="AF722" s="73"/>
      <c r="AG722" s="73"/>
      <c r="AH722" s="73"/>
      <c r="AI722" s="73"/>
      <c r="AJ722" s="73"/>
      <c r="AK722" s="73"/>
      <c r="AL722" s="73"/>
      <c r="AM722" s="73"/>
      <c r="AN722" s="73"/>
      <c r="AO722" s="73"/>
      <c r="AP722" s="73"/>
      <c r="AQ722" s="73"/>
      <c r="AR722" s="73"/>
      <c r="AS722" s="73"/>
      <c r="AT722" s="73"/>
      <c r="AU722" s="73"/>
      <c r="AV722" s="73"/>
      <c r="AW722" s="73"/>
      <c r="AX722" s="73"/>
      <c r="AY722" s="73"/>
      <c r="AZ722" s="73"/>
      <c r="BA722" s="73"/>
      <c r="BB722" s="73"/>
      <c r="BC722" s="73"/>
      <c r="BD722" s="73"/>
      <c r="BE722" s="73"/>
      <c r="BF722" s="73"/>
      <c r="BG722" s="73"/>
      <c r="BH722" s="73"/>
      <c r="BI722" s="73"/>
      <c r="BJ722" s="73"/>
      <c r="BK722" s="73"/>
      <c r="BL722" s="73"/>
      <c r="BM722" s="73"/>
      <c r="BN722" s="73"/>
    </row>
    <row r="723" spans="1:66" ht="13.2" x14ac:dyDescent="0.3">
      <c r="A723" s="73"/>
      <c r="B723" s="73"/>
      <c r="C723" s="73"/>
      <c r="D723" s="73"/>
      <c r="E723" s="73"/>
      <c r="F723" s="73"/>
      <c r="G723" s="73"/>
      <c r="H723" s="73"/>
      <c r="I723" s="73"/>
      <c r="J723" s="73"/>
      <c r="L723" s="73"/>
      <c r="M723" s="73"/>
      <c r="N723" s="73"/>
      <c r="O723" s="73"/>
      <c r="P723" s="73"/>
      <c r="Q723" s="73"/>
      <c r="R723" s="73"/>
      <c r="X723" s="73"/>
      <c r="Y723" s="73"/>
      <c r="Z723" s="73"/>
      <c r="AA723" s="73"/>
      <c r="AB723" s="73"/>
      <c r="AC723" s="73"/>
      <c r="AD723" s="73"/>
      <c r="AE723" s="73"/>
      <c r="AF723" s="73"/>
      <c r="AG723" s="73"/>
      <c r="AH723" s="73"/>
      <c r="AI723" s="73"/>
      <c r="AJ723" s="73"/>
      <c r="AK723" s="73"/>
      <c r="AL723" s="73"/>
      <c r="AM723" s="73"/>
      <c r="AN723" s="73"/>
      <c r="AO723" s="73"/>
      <c r="AP723" s="73"/>
      <c r="AQ723" s="73"/>
      <c r="AR723" s="73"/>
      <c r="AS723" s="73"/>
      <c r="AT723" s="73"/>
      <c r="AU723" s="73"/>
      <c r="AV723" s="73"/>
      <c r="AW723" s="73"/>
      <c r="AX723" s="73"/>
      <c r="AY723" s="73"/>
      <c r="AZ723" s="73"/>
      <c r="BA723" s="73"/>
      <c r="BB723" s="73"/>
      <c r="BC723" s="73"/>
      <c r="BD723" s="73"/>
      <c r="BE723" s="73"/>
      <c r="BF723" s="73"/>
      <c r="BG723" s="73"/>
      <c r="BH723" s="73"/>
      <c r="BI723" s="73"/>
      <c r="BJ723" s="73"/>
      <c r="BK723" s="73"/>
      <c r="BL723" s="73"/>
      <c r="BM723" s="73"/>
      <c r="BN723" s="73"/>
    </row>
    <row r="724" spans="1:66" ht="13.2" x14ac:dyDescent="0.3">
      <c r="A724" s="73"/>
      <c r="B724" s="73"/>
      <c r="C724" s="73"/>
      <c r="D724" s="73"/>
      <c r="E724" s="73"/>
      <c r="F724" s="73"/>
      <c r="G724" s="73"/>
      <c r="H724" s="73"/>
      <c r="I724" s="73"/>
      <c r="J724" s="73"/>
      <c r="L724" s="73"/>
      <c r="M724" s="73"/>
      <c r="N724" s="73"/>
      <c r="O724" s="73"/>
      <c r="P724" s="73"/>
      <c r="Q724" s="73"/>
      <c r="R724" s="73"/>
      <c r="X724" s="73"/>
      <c r="Y724" s="73"/>
      <c r="Z724" s="73"/>
      <c r="AA724" s="73"/>
      <c r="AB724" s="73"/>
      <c r="AC724" s="73"/>
      <c r="AD724" s="73"/>
      <c r="AE724" s="73"/>
      <c r="AF724" s="73"/>
      <c r="AG724" s="73"/>
      <c r="AH724" s="73"/>
      <c r="AI724" s="73"/>
      <c r="AJ724" s="73"/>
      <c r="AK724" s="73"/>
      <c r="AL724" s="73"/>
      <c r="AM724" s="73"/>
      <c r="AN724" s="73"/>
      <c r="AO724" s="73"/>
      <c r="AP724" s="73"/>
      <c r="AQ724" s="73"/>
      <c r="AR724" s="73"/>
      <c r="AS724" s="73"/>
      <c r="AT724" s="73"/>
      <c r="AU724" s="73"/>
      <c r="AV724" s="73"/>
      <c r="AW724" s="73"/>
      <c r="AX724" s="73"/>
      <c r="AY724" s="73"/>
      <c r="AZ724" s="73"/>
      <c r="BA724" s="73"/>
      <c r="BB724" s="73"/>
      <c r="BC724" s="73"/>
      <c r="BD724" s="73"/>
      <c r="BE724" s="73"/>
      <c r="BF724" s="73"/>
      <c r="BG724" s="73"/>
      <c r="BH724" s="73"/>
      <c r="BI724" s="73"/>
      <c r="BJ724" s="73"/>
      <c r="BK724" s="73"/>
      <c r="BL724" s="73"/>
      <c r="BM724" s="73"/>
      <c r="BN724" s="73"/>
    </row>
    <row r="725" spans="1:66" ht="13.2" x14ac:dyDescent="0.3">
      <c r="A725" s="73"/>
      <c r="B725" s="73"/>
      <c r="C725" s="73"/>
      <c r="D725" s="73"/>
      <c r="E725" s="73"/>
      <c r="F725" s="73"/>
      <c r="G725" s="73"/>
      <c r="H725" s="73"/>
      <c r="I725" s="73"/>
      <c r="J725" s="73"/>
      <c r="L725" s="73"/>
      <c r="M725" s="73"/>
      <c r="N725" s="73"/>
      <c r="O725" s="73"/>
      <c r="P725" s="73"/>
      <c r="Q725" s="73"/>
      <c r="R725" s="73"/>
      <c r="X725" s="73"/>
      <c r="Y725" s="73"/>
      <c r="Z725" s="73"/>
      <c r="AA725" s="73"/>
      <c r="AB725" s="73"/>
      <c r="AC725" s="73"/>
      <c r="AD725" s="73"/>
      <c r="AE725" s="73"/>
      <c r="AF725" s="73"/>
      <c r="AG725" s="73"/>
      <c r="AH725" s="73"/>
      <c r="AI725" s="73"/>
      <c r="AJ725" s="73"/>
      <c r="AK725" s="73"/>
      <c r="AL725" s="73"/>
      <c r="AM725" s="73"/>
      <c r="AN725" s="73"/>
      <c r="AO725" s="73"/>
      <c r="AP725" s="73"/>
      <c r="AQ725" s="73"/>
      <c r="AR725" s="73"/>
      <c r="AS725" s="73"/>
      <c r="AT725" s="73"/>
      <c r="AU725" s="73"/>
      <c r="AV725" s="73"/>
      <c r="AW725" s="73"/>
      <c r="AX725" s="73"/>
      <c r="AY725" s="73"/>
      <c r="AZ725" s="73"/>
      <c r="BA725" s="73"/>
      <c r="BB725" s="73"/>
      <c r="BC725" s="73"/>
      <c r="BD725" s="73"/>
      <c r="BE725" s="73"/>
      <c r="BF725" s="73"/>
      <c r="BG725" s="73"/>
      <c r="BH725" s="73"/>
      <c r="BI725" s="73"/>
      <c r="BJ725" s="73"/>
      <c r="BK725" s="73"/>
      <c r="BL725" s="73"/>
      <c r="BM725" s="73"/>
      <c r="BN725" s="73"/>
    </row>
    <row r="726" spans="1:66" ht="13.2" x14ac:dyDescent="0.3">
      <c r="A726" s="73"/>
      <c r="B726" s="73"/>
      <c r="C726" s="73"/>
      <c r="D726" s="73"/>
      <c r="E726" s="73"/>
      <c r="F726" s="73"/>
      <c r="G726" s="73"/>
      <c r="H726" s="73"/>
      <c r="I726" s="73"/>
      <c r="J726" s="73"/>
      <c r="L726" s="73"/>
      <c r="M726" s="73"/>
      <c r="N726" s="73"/>
      <c r="O726" s="73"/>
      <c r="P726" s="73"/>
      <c r="Q726" s="73"/>
      <c r="R726" s="73"/>
      <c r="X726" s="73"/>
      <c r="Y726" s="73"/>
      <c r="Z726" s="73"/>
      <c r="AA726" s="73"/>
      <c r="AB726" s="73"/>
      <c r="AC726" s="73"/>
      <c r="AD726" s="73"/>
      <c r="AE726" s="73"/>
      <c r="AF726" s="73"/>
      <c r="AG726" s="73"/>
      <c r="AH726" s="73"/>
      <c r="AI726" s="73"/>
      <c r="AJ726" s="73"/>
      <c r="AK726" s="73"/>
      <c r="AL726" s="73"/>
      <c r="AM726" s="73"/>
      <c r="AN726" s="73"/>
      <c r="AO726" s="73"/>
      <c r="AP726" s="73"/>
      <c r="AQ726" s="73"/>
      <c r="AR726" s="73"/>
      <c r="AS726" s="73"/>
      <c r="AT726" s="73"/>
      <c r="AU726" s="73"/>
      <c r="AV726" s="73"/>
      <c r="AW726" s="73"/>
      <c r="AX726" s="73"/>
      <c r="AY726" s="73"/>
      <c r="AZ726" s="73"/>
      <c r="BA726" s="73"/>
      <c r="BB726" s="73"/>
      <c r="BC726" s="73"/>
      <c r="BD726" s="73"/>
      <c r="BE726" s="73"/>
      <c r="BF726" s="73"/>
      <c r="BG726" s="73"/>
      <c r="BH726" s="73"/>
      <c r="BI726" s="73"/>
      <c r="BJ726" s="73"/>
      <c r="BK726" s="73"/>
      <c r="BL726" s="73"/>
      <c r="BM726" s="73"/>
      <c r="BN726" s="73"/>
    </row>
    <row r="727" spans="1:66" ht="13.2" x14ac:dyDescent="0.3">
      <c r="A727" s="73"/>
      <c r="B727" s="73"/>
      <c r="C727" s="73"/>
      <c r="D727" s="73"/>
      <c r="E727" s="73"/>
      <c r="F727" s="73"/>
      <c r="G727" s="73"/>
      <c r="H727" s="73"/>
      <c r="I727" s="73"/>
      <c r="J727" s="73"/>
      <c r="L727" s="73"/>
      <c r="M727" s="73"/>
      <c r="N727" s="73"/>
      <c r="O727" s="73"/>
      <c r="P727" s="73"/>
      <c r="Q727" s="73"/>
      <c r="R727" s="73"/>
      <c r="X727" s="73"/>
      <c r="Y727" s="73"/>
      <c r="Z727" s="73"/>
      <c r="AA727" s="73"/>
      <c r="AB727" s="73"/>
      <c r="AC727" s="73"/>
      <c r="AD727" s="73"/>
      <c r="AE727" s="73"/>
      <c r="AF727" s="73"/>
      <c r="AG727" s="73"/>
      <c r="AH727" s="73"/>
      <c r="AI727" s="73"/>
      <c r="AJ727" s="73"/>
      <c r="AK727" s="73"/>
      <c r="AL727" s="73"/>
      <c r="AM727" s="73"/>
      <c r="AN727" s="73"/>
      <c r="AO727" s="73"/>
      <c r="AP727" s="73"/>
      <c r="AQ727" s="73"/>
      <c r="AR727" s="73"/>
      <c r="AS727" s="73"/>
      <c r="AT727" s="73"/>
      <c r="AU727" s="73"/>
      <c r="AV727" s="73"/>
      <c r="AW727" s="73"/>
      <c r="AX727" s="73"/>
      <c r="AY727" s="73"/>
      <c r="AZ727" s="73"/>
      <c r="BA727" s="73"/>
      <c r="BB727" s="73"/>
      <c r="BC727" s="73"/>
      <c r="BD727" s="73"/>
      <c r="BE727" s="73"/>
      <c r="BF727" s="73"/>
      <c r="BG727" s="73"/>
      <c r="BH727" s="73"/>
      <c r="BI727" s="73"/>
      <c r="BJ727" s="73"/>
      <c r="BK727" s="73"/>
      <c r="BL727" s="73"/>
      <c r="BM727" s="73"/>
      <c r="BN727" s="73"/>
    </row>
    <row r="728" spans="1:66" ht="13.2" x14ac:dyDescent="0.3">
      <c r="A728" s="73"/>
      <c r="B728" s="73"/>
      <c r="C728" s="73"/>
      <c r="D728" s="73"/>
      <c r="E728" s="73"/>
      <c r="F728" s="73"/>
      <c r="G728" s="73"/>
      <c r="H728" s="73"/>
      <c r="I728" s="73"/>
      <c r="J728" s="73"/>
      <c r="L728" s="73"/>
      <c r="M728" s="73"/>
      <c r="N728" s="73"/>
      <c r="O728" s="73"/>
      <c r="P728" s="73"/>
      <c r="Q728" s="73"/>
      <c r="R728" s="73"/>
      <c r="X728" s="73"/>
      <c r="Y728" s="73"/>
      <c r="Z728" s="73"/>
      <c r="AA728" s="73"/>
      <c r="AB728" s="73"/>
      <c r="AC728" s="73"/>
      <c r="AD728" s="73"/>
      <c r="AE728" s="73"/>
      <c r="AF728" s="73"/>
      <c r="AG728" s="73"/>
      <c r="AH728" s="73"/>
      <c r="AI728" s="73"/>
      <c r="AJ728" s="73"/>
      <c r="AK728" s="73"/>
      <c r="AL728" s="73"/>
      <c r="AM728" s="73"/>
      <c r="AN728" s="73"/>
      <c r="AO728" s="73"/>
      <c r="AP728" s="73"/>
      <c r="AQ728" s="73"/>
      <c r="AR728" s="73"/>
      <c r="AS728" s="73"/>
      <c r="AT728" s="73"/>
      <c r="AU728" s="73"/>
      <c r="AV728" s="73"/>
      <c r="AW728" s="73"/>
      <c r="AX728" s="73"/>
      <c r="AY728" s="73"/>
      <c r="AZ728" s="73"/>
      <c r="BA728" s="73"/>
      <c r="BB728" s="73"/>
      <c r="BC728" s="73"/>
      <c r="BD728" s="73"/>
      <c r="BE728" s="73"/>
      <c r="BF728" s="73"/>
      <c r="BG728" s="73"/>
      <c r="BH728" s="73"/>
      <c r="BI728" s="73"/>
      <c r="BJ728" s="73"/>
      <c r="BK728" s="73"/>
      <c r="BL728" s="73"/>
      <c r="BM728" s="73"/>
      <c r="BN728" s="73"/>
    </row>
    <row r="729" spans="1:66" ht="13.2" x14ac:dyDescent="0.3">
      <c r="A729" s="73"/>
      <c r="B729" s="73"/>
      <c r="C729" s="73"/>
      <c r="D729" s="73"/>
      <c r="E729" s="73"/>
      <c r="F729" s="73"/>
      <c r="G729" s="73"/>
      <c r="H729" s="73"/>
      <c r="I729" s="73"/>
      <c r="J729" s="73"/>
      <c r="L729" s="73"/>
      <c r="M729" s="73"/>
      <c r="N729" s="73"/>
      <c r="O729" s="73"/>
      <c r="P729" s="73"/>
      <c r="Q729" s="73"/>
      <c r="R729" s="73"/>
      <c r="X729" s="73"/>
      <c r="Y729" s="73"/>
      <c r="Z729" s="73"/>
      <c r="AA729" s="73"/>
      <c r="AB729" s="73"/>
      <c r="AC729" s="73"/>
      <c r="AD729" s="73"/>
      <c r="AE729" s="73"/>
      <c r="AF729" s="73"/>
      <c r="AG729" s="73"/>
      <c r="AH729" s="73"/>
      <c r="AI729" s="73"/>
      <c r="AJ729" s="73"/>
      <c r="AK729" s="73"/>
      <c r="AL729" s="73"/>
      <c r="AM729" s="73"/>
      <c r="AN729" s="73"/>
      <c r="AO729" s="73"/>
      <c r="AP729" s="73"/>
      <c r="AQ729" s="73"/>
      <c r="AR729" s="73"/>
      <c r="AS729" s="73"/>
      <c r="AT729" s="73"/>
      <c r="AU729" s="73"/>
      <c r="AV729" s="73"/>
      <c r="AW729" s="73"/>
      <c r="AX729" s="73"/>
      <c r="AY729" s="73"/>
      <c r="AZ729" s="73"/>
      <c r="BA729" s="73"/>
      <c r="BB729" s="73"/>
      <c r="BC729" s="73"/>
      <c r="BD729" s="73"/>
      <c r="BE729" s="73"/>
      <c r="BF729" s="73"/>
      <c r="BG729" s="73"/>
      <c r="BH729" s="73"/>
      <c r="BI729" s="73"/>
      <c r="BJ729" s="73"/>
      <c r="BK729" s="73"/>
      <c r="BL729" s="73"/>
      <c r="BM729" s="73"/>
      <c r="BN729" s="73"/>
    </row>
    <row r="730" spans="1:66" ht="13.2" x14ac:dyDescent="0.3">
      <c r="A730" s="73"/>
      <c r="B730" s="73"/>
      <c r="C730" s="73"/>
      <c r="D730" s="73"/>
      <c r="E730" s="73"/>
      <c r="F730" s="73"/>
      <c r="G730" s="73"/>
      <c r="H730" s="73"/>
      <c r="I730" s="73"/>
      <c r="J730" s="73"/>
      <c r="L730" s="73"/>
      <c r="M730" s="73"/>
      <c r="N730" s="73"/>
      <c r="O730" s="73"/>
      <c r="P730" s="73"/>
      <c r="Q730" s="73"/>
      <c r="R730" s="73"/>
      <c r="X730" s="73"/>
      <c r="Y730" s="73"/>
      <c r="Z730" s="73"/>
      <c r="AA730" s="73"/>
      <c r="AB730" s="73"/>
      <c r="AC730" s="73"/>
      <c r="AD730" s="73"/>
      <c r="AE730" s="73"/>
      <c r="AF730" s="73"/>
      <c r="AG730" s="73"/>
      <c r="AH730" s="73"/>
      <c r="AI730" s="73"/>
      <c r="AJ730" s="73"/>
      <c r="AK730" s="73"/>
      <c r="AL730" s="73"/>
      <c r="AM730" s="73"/>
      <c r="AN730" s="73"/>
      <c r="AO730" s="73"/>
      <c r="AP730" s="73"/>
      <c r="AQ730" s="73"/>
      <c r="AR730" s="73"/>
      <c r="AS730" s="73"/>
      <c r="AT730" s="73"/>
      <c r="AU730" s="73"/>
      <c r="AV730" s="73"/>
      <c r="AW730" s="73"/>
      <c r="AX730" s="73"/>
      <c r="AY730" s="73"/>
      <c r="AZ730" s="73"/>
      <c r="BA730" s="73"/>
      <c r="BB730" s="73"/>
      <c r="BC730" s="73"/>
      <c r="BD730" s="73"/>
      <c r="BE730" s="73"/>
      <c r="BF730" s="73"/>
      <c r="BG730" s="73"/>
      <c r="BH730" s="73"/>
      <c r="BI730" s="73"/>
      <c r="BJ730" s="73"/>
      <c r="BK730" s="73"/>
      <c r="BL730" s="73"/>
      <c r="BM730" s="73"/>
      <c r="BN730" s="73"/>
    </row>
    <row r="731" spans="1:66" ht="13.2" x14ac:dyDescent="0.3">
      <c r="A731" s="73"/>
      <c r="B731" s="73"/>
      <c r="C731" s="73"/>
      <c r="D731" s="73"/>
      <c r="E731" s="73"/>
      <c r="F731" s="73"/>
      <c r="G731" s="73"/>
      <c r="H731" s="73"/>
      <c r="I731" s="73"/>
      <c r="J731" s="73"/>
      <c r="L731" s="73"/>
      <c r="M731" s="73"/>
      <c r="N731" s="73"/>
      <c r="O731" s="73"/>
      <c r="P731" s="73"/>
      <c r="Q731" s="73"/>
      <c r="R731" s="73"/>
      <c r="X731" s="73"/>
      <c r="Y731" s="73"/>
      <c r="Z731" s="73"/>
      <c r="AA731" s="73"/>
      <c r="AB731" s="73"/>
      <c r="AC731" s="73"/>
      <c r="AD731" s="73"/>
      <c r="AE731" s="73"/>
      <c r="AF731" s="73"/>
      <c r="AG731" s="73"/>
      <c r="AH731" s="73"/>
      <c r="AI731" s="73"/>
      <c r="AJ731" s="73"/>
      <c r="AK731" s="73"/>
      <c r="AL731" s="73"/>
      <c r="AM731" s="73"/>
      <c r="AN731" s="73"/>
      <c r="AO731" s="73"/>
      <c r="AP731" s="73"/>
      <c r="AQ731" s="73"/>
      <c r="AR731" s="73"/>
      <c r="AS731" s="73"/>
      <c r="AT731" s="73"/>
      <c r="AU731" s="73"/>
      <c r="AV731" s="73"/>
      <c r="AW731" s="73"/>
      <c r="AX731" s="73"/>
      <c r="AY731" s="73"/>
      <c r="AZ731" s="73"/>
      <c r="BA731" s="73"/>
      <c r="BB731" s="73"/>
      <c r="BC731" s="73"/>
      <c r="BD731" s="73"/>
      <c r="BE731" s="73"/>
      <c r="BF731" s="73"/>
      <c r="BG731" s="73"/>
      <c r="BH731" s="73"/>
      <c r="BI731" s="73"/>
      <c r="BJ731" s="73"/>
      <c r="BK731" s="73"/>
      <c r="BL731" s="73"/>
      <c r="BM731" s="73"/>
      <c r="BN731" s="73"/>
    </row>
    <row r="732" spans="1:66" ht="13.2" x14ac:dyDescent="0.3">
      <c r="A732" s="73"/>
      <c r="B732" s="73"/>
      <c r="C732" s="73"/>
      <c r="D732" s="73"/>
      <c r="E732" s="73"/>
      <c r="F732" s="73"/>
      <c r="G732" s="73"/>
      <c r="H732" s="73"/>
      <c r="I732" s="73"/>
      <c r="J732" s="73"/>
      <c r="L732" s="73"/>
      <c r="M732" s="73"/>
      <c r="N732" s="73"/>
      <c r="O732" s="73"/>
      <c r="P732" s="73"/>
      <c r="Q732" s="73"/>
      <c r="R732" s="73"/>
      <c r="X732" s="73"/>
      <c r="Y732" s="73"/>
      <c r="Z732" s="73"/>
      <c r="AA732" s="73"/>
      <c r="AB732" s="73"/>
      <c r="AC732" s="73"/>
      <c r="AD732" s="73"/>
      <c r="AE732" s="73"/>
      <c r="AF732" s="73"/>
      <c r="AG732" s="73"/>
      <c r="AH732" s="73"/>
      <c r="AI732" s="73"/>
      <c r="AJ732" s="73"/>
      <c r="AK732" s="73"/>
      <c r="AL732" s="73"/>
      <c r="AM732" s="73"/>
      <c r="AN732" s="73"/>
      <c r="AO732" s="73"/>
      <c r="AP732" s="73"/>
      <c r="AQ732" s="73"/>
      <c r="AR732" s="73"/>
      <c r="AS732" s="73"/>
      <c r="AT732" s="73"/>
      <c r="AU732" s="73"/>
      <c r="AV732" s="73"/>
      <c r="AW732" s="73"/>
      <c r="AX732" s="73"/>
      <c r="AY732" s="73"/>
      <c r="AZ732" s="73"/>
      <c r="BA732" s="73"/>
      <c r="BB732" s="73"/>
      <c r="BC732" s="73"/>
      <c r="BD732" s="73"/>
      <c r="BE732" s="73"/>
      <c r="BF732" s="73"/>
      <c r="BG732" s="73"/>
      <c r="BH732" s="73"/>
      <c r="BI732" s="73"/>
      <c r="BJ732" s="73"/>
      <c r="BK732" s="73"/>
      <c r="BL732" s="73"/>
      <c r="BM732" s="73"/>
      <c r="BN732" s="73"/>
    </row>
    <row r="733" spans="1:66" ht="13.2" x14ac:dyDescent="0.3">
      <c r="A733" s="73"/>
      <c r="B733" s="73"/>
      <c r="C733" s="73"/>
      <c r="D733" s="73"/>
      <c r="E733" s="73"/>
      <c r="F733" s="73"/>
      <c r="G733" s="73"/>
      <c r="H733" s="73"/>
      <c r="I733" s="73"/>
      <c r="J733" s="73"/>
      <c r="L733" s="73"/>
      <c r="M733" s="73"/>
      <c r="N733" s="73"/>
      <c r="O733" s="73"/>
      <c r="P733" s="73"/>
      <c r="Q733" s="73"/>
      <c r="R733" s="73"/>
      <c r="X733" s="73"/>
      <c r="Y733" s="73"/>
      <c r="Z733" s="73"/>
      <c r="AA733" s="73"/>
      <c r="AB733" s="73"/>
      <c r="AC733" s="73"/>
      <c r="AD733" s="73"/>
      <c r="AE733" s="73"/>
      <c r="AF733" s="73"/>
      <c r="AG733" s="73"/>
      <c r="AH733" s="73"/>
      <c r="AI733" s="73"/>
      <c r="AJ733" s="73"/>
      <c r="AK733" s="73"/>
      <c r="AL733" s="73"/>
      <c r="AM733" s="73"/>
      <c r="AN733" s="73"/>
      <c r="AO733" s="73"/>
      <c r="AP733" s="73"/>
      <c r="AQ733" s="73"/>
      <c r="AR733" s="73"/>
      <c r="AS733" s="73"/>
      <c r="AT733" s="73"/>
      <c r="AU733" s="73"/>
      <c r="AV733" s="73"/>
      <c r="AW733" s="73"/>
      <c r="AX733" s="73"/>
      <c r="AY733" s="73"/>
      <c r="AZ733" s="73"/>
      <c r="BA733" s="73"/>
      <c r="BB733" s="73"/>
      <c r="BC733" s="73"/>
      <c r="BD733" s="73"/>
      <c r="BE733" s="73"/>
      <c r="BF733" s="73"/>
      <c r="BG733" s="73"/>
      <c r="BH733" s="73"/>
      <c r="BI733" s="73"/>
      <c r="BJ733" s="73"/>
      <c r="BK733" s="73"/>
      <c r="BL733" s="73"/>
      <c r="BM733" s="73"/>
      <c r="BN733" s="73"/>
    </row>
    <row r="734" spans="1:66" ht="13.2" x14ac:dyDescent="0.3">
      <c r="A734" s="73"/>
      <c r="B734" s="73"/>
      <c r="C734" s="73"/>
      <c r="D734" s="73"/>
      <c r="E734" s="73"/>
      <c r="F734" s="73"/>
      <c r="G734" s="73"/>
      <c r="H734" s="73"/>
      <c r="I734" s="73"/>
      <c r="J734" s="73"/>
      <c r="L734" s="73"/>
      <c r="M734" s="73"/>
      <c r="N734" s="73"/>
      <c r="O734" s="73"/>
      <c r="P734" s="73"/>
      <c r="Q734" s="73"/>
      <c r="R734" s="73"/>
      <c r="X734" s="73"/>
      <c r="Y734" s="73"/>
      <c r="Z734" s="73"/>
      <c r="AA734" s="73"/>
      <c r="AB734" s="73"/>
      <c r="AC734" s="73"/>
      <c r="AD734" s="73"/>
      <c r="AE734" s="73"/>
      <c r="AF734" s="73"/>
      <c r="AG734" s="73"/>
      <c r="AH734" s="73"/>
      <c r="AI734" s="73"/>
      <c r="AJ734" s="73"/>
      <c r="AK734" s="73"/>
      <c r="AL734" s="73"/>
      <c r="AM734" s="73"/>
      <c r="AN734" s="73"/>
      <c r="AO734" s="73"/>
      <c r="AP734" s="73"/>
      <c r="AQ734" s="73"/>
      <c r="AR734" s="73"/>
      <c r="AS734" s="73"/>
      <c r="AT734" s="73"/>
      <c r="AU734" s="73"/>
      <c r="AV734" s="73"/>
      <c r="AW734" s="73"/>
      <c r="AX734" s="73"/>
      <c r="AY734" s="73"/>
      <c r="AZ734" s="73"/>
      <c r="BA734" s="73"/>
      <c r="BB734" s="73"/>
      <c r="BC734" s="73"/>
      <c r="BD734" s="73"/>
      <c r="BE734" s="73"/>
      <c r="BF734" s="73"/>
      <c r="BG734" s="73"/>
      <c r="BH734" s="73"/>
      <c r="BI734" s="73"/>
      <c r="BJ734" s="73"/>
      <c r="BK734" s="73"/>
      <c r="BL734" s="73"/>
      <c r="BM734" s="73"/>
      <c r="BN734" s="73"/>
    </row>
    <row r="735" spans="1:66" ht="13.2" x14ac:dyDescent="0.3">
      <c r="A735" s="73"/>
      <c r="B735" s="73"/>
      <c r="C735" s="73"/>
      <c r="D735" s="73"/>
      <c r="E735" s="73"/>
      <c r="F735" s="73"/>
      <c r="G735" s="73"/>
      <c r="H735" s="73"/>
      <c r="I735" s="73"/>
      <c r="J735" s="73"/>
      <c r="L735" s="73"/>
      <c r="M735" s="73"/>
      <c r="N735" s="73"/>
      <c r="O735" s="73"/>
      <c r="P735" s="73"/>
      <c r="Q735" s="73"/>
      <c r="R735" s="73"/>
      <c r="X735" s="73"/>
      <c r="Y735" s="73"/>
      <c r="Z735" s="73"/>
      <c r="AA735" s="73"/>
      <c r="AB735" s="73"/>
      <c r="AC735" s="73"/>
      <c r="AD735" s="73"/>
      <c r="AE735" s="73"/>
      <c r="AF735" s="73"/>
      <c r="AG735" s="73"/>
      <c r="AH735" s="73"/>
      <c r="AI735" s="73"/>
      <c r="AJ735" s="73"/>
      <c r="AK735" s="73"/>
      <c r="AL735" s="73"/>
      <c r="AM735" s="73"/>
      <c r="AN735" s="73"/>
      <c r="AO735" s="73"/>
      <c r="AP735" s="73"/>
      <c r="AQ735" s="73"/>
      <c r="AR735" s="73"/>
      <c r="AS735" s="73"/>
      <c r="AT735" s="73"/>
      <c r="AU735" s="73"/>
      <c r="AV735" s="73"/>
      <c r="AW735" s="73"/>
      <c r="AX735" s="73"/>
      <c r="AY735" s="73"/>
      <c r="AZ735" s="73"/>
      <c r="BA735" s="73"/>
      <c r="BB735" s="73"/>
      <c r="BC735" s="73"/>
      <c r="BD735" s="73"/>
      <c r="BE735" s="73"/>
      <c r="BF735" s="73"/>
      <c r="BG735" s="73"/>
      <c r="BH735" s="73"/>
      <c r="BI735" s="73"/>
      <c r="BJ735" s="73"/>
      <c r="BK735" s="73"/>
      <c r="BL735" s="73"/>
      <c r="BM735" s="73"/>
      <c r="BN735" s="73"/>
    </row>
    <row r="736" spans="1:66" ht="13.2" x14ac:dyDescent="0.3">
      <c r="A736" s="73"/>
      <c r="B736" s="73"/>
      <c r="C736" s="73"/>
      <c r="D736" s="73"/>
      <c r="E736" s="73"/>
      <c r="F736" s="73"/>
      <c r="G736" s="73"/>
      <c r="H736" s="73"/>
      <c r="I736" s="73"/>
      <c r="J736" s="73"/>
      <c r="L736" s="73"/>
      <c r="M736" s="73"/>
      <c r="N736" s="73"/>
      <c r="O736" s="73"/>
      <c r="P736" s="73"/>
      <c r="Q736" s="73"/>
      <c r="R736" s="73"/>
      <c r="X736" s="73"/>
      <c r="Y736" s="73"/>
      <c r="Z736" s="73"/>
      <c r="AA736" s="73"/>
      <c r="AB736" s="73"/>
      <c r="AC736" s="73"/>
      <c r="AD736" s="73"/>
      <c r="AE736" s="73"/>
      <c r="AF736" s="73"/>
      <c r="AG736" s="73"/>
      <c r="AH736" s="73"/>
      <c r="AI736" s="73"/>
      <c r="AJ736" s="73"/>
      <c r="AK736" s="73"/>
      <c r="AL736" s="73"/>
      <c r="AM736" s="73"/>
      <c r="AN736" s="73"/>
      <c r="AO736" s="73"/>
      <c r="AP736" s="73"/>
      <c r="AQ736" s="73"/>
      <c r="AR736" s="73"/>
      <c r="AS736" s="73"/>
      <c r="AT736" s="73"/>
      <c r="AU736" s="73"/>
      <c r="AV736" s="73"/>
      <c r="AW736" s="73"/>
      <c r="AX736" s="73"/>
      <c r="AY736" s="73"/>
      <c r="AZ736" s="73"/>
      <c r="BA736" s="73"/>
      <c r="BB736" s="73"/>
      <c r="BC736" s="73"/>
      <c r="BD736" s="73"/>
      <c r="BE736" s="73"/>
      <c r="BF736" s="73"/>
      <c r="BG736" s="73"/>
      <c r="BH736" s="73"/>
      <c r="BI736" s="73"/>
      <c r="BJ736" s="73"/>
      <c r="BK736" s="73"/>
      <c r="BL736" s="73"/>
      <c r="BM736" s="73"/>
      <c r="BN736" s="73"/>
    </row>
    <row r="737" spans="1:66" ht="13.2" x14ac:dyDescent="0.3">
      <c r="A737" s="73"/>
      <c r="B737" s="73"/>
      <c r="C737" s="73"/>
      <c r="D737" s="73"/>
      <c r="E737" s="73"/>
      <c r="F737" s="73"/>
      <c r="G737" s="73"/>
      <c r="H737" s="73"/>
      <c r="I737" s="73"/>
      <c r="J737" s="73"/>
      <c r="L737" s="73"/>
      <c r="M737" s="73"/>
      <c r="N737" s="73"/>
      <c r="O737" s="73"/>
      <c r="P737" s="73"/>
      <c r="Q737" s="73"/>
      <c r="R737" s="73"/>
      <c r="X737" s="73"/>
      <c r="Y737" s="73"/>
      <c r="Z737" s="73"/>
      <c r="AA737" s="73"/>
      <c r="AB737" s="73"/>
      <c r="AC737" s="73"/>
      <c r="AD737" s="73"/>
      <c r="AE737" s="73"/>
      <c r="AF737" s="73"/>
      <c r="AG737" s="73"/>
      <c r="AH737" s="73"/>
      <c r="AI737" s="73"/>
      <c r="AJ737" s="73"/>
      <c r="AK737" s="73"/>
      <c r="AL737" s="73"/>
      <c r="AM737" s="73"/>
      <c r="AN737" s="73"/>
      <c r="AO737" s="73"/>
      <c r="AP737" s="73"/>
      <c r="AQ737" s="73"/>
      <c r="AR737" s="73"/>
      <c r="AS737" s="73"/>
      <c r="AT737" s="73"/>
      <c r="AU737" s="73"/>
      <c r="AV737" s="73"/>
      <c r="AW737" s="73"/>
      <c r="AX737" s="73"/>
      <c r="AY737" s="73"/>
      <c r="AZ737" s="73"/>
      <c r="BA737" s="73"/>
      <c r="BB737" s="73"/>
      <c r="BC737" s="73"/>
      <c r="BD737" s="73"/>
      <c r="BE737" s="73"/>
      <c r="BF737" s="73"/>
      <c r="BG737" s="73"/>
      <c r="BH737" s="73"/>
      <c r="BI737" s="73"/>
      <c r="BJ737" s="73"/>
      <c r="BK737" s="73"/>
      <c r="BL737" s="73"/>
      <c r="BM737" s="73"/>
      <c r="BN737" s="73"/>
    </row>
    <row r="738" spans="1:66" ht="13.2" x14ac:dyDescent="0.3">
      <c r="A738" s="73"/>
      <c r="B738" s="73"/>
      <c r="C738" s="73"/>
      <c r="D738" s="73"/>
      <c r="E738" s="73"/>
      <c r="F738" s="73"/>
      <c r="G738" s="73"/>
      <c r="H738" s="73"/>
      <c r="I738" s="73"/>
      <c r="J738" s="73"/>
      <c r="L738" s="73"/>
      <c r="M738" s="73"/>
      <c r="N738" s="73"/>
      <c r="O738" s="73"/>
      <c r="P738" s="73"/>
      <c r="Q738" s="73"/>
      <c r="R738" s="73"/>
      <c r="X738" s="73"/>
      <c r="Y738" s="73"/>
      <c r="Z738" s="73"/>
      <c r="AA738" s="73"/>
      <c r="AB738" s="73"/>
      <c r="AC738" s="73"/>
      <c r="AD738" s="73"/>
      <c r="AE738" s="73"/>
      <c r="AF738" s="73"/>
      <c r="AG738" s="73"/>
      <c r="AH738" s="73"/>
      <c r="AI738" s="73"/>
      <c r="AJ738" s="73"/>
      <c r="AK738" s="73"/>
      <c r="AL738" s="73"/>
      <c r="AM738" s="73"/>
      <c r="AN738" s="73"/>
      <c r="AO738" s="73"/>
      <c r="AP738" s="73"/>
      <c r="AQ738" s="73"/>
      <c r="AR738" s="73"/>
      <c r="AS738" s="73"/>
      <c r="AT738" s="73"/>
      <c r="AU738" s="73"/>
      <c r="AV738" s="73"/>
      <c r="AW738" s="73"/>
      <c r="AX738" s="73"/>
      <c r="AY738" s="73"/>
      <c r="AZ738" s="73"/>
      <c r="BA738" s="73"/>
      <c r="BB738" s="73"/>
      <c r="BC738" s="73"/>
      <c r="BD738" s="73"/>
      <c r="BE738" s="73"/>
      <c r="BF738" s="73"/>
      <c r="BG738" s="73"/>
      <c r="BH738" s="73"/>
      <c r="BI738" s="73"/>
      <c r="BJ738" s="73"/>
      <c r="BK738" s="73"/>
      <c r="BL738" s="73"/>
      <c r="BM738" s="73"/>
      <c r="BN738" s="73"/>
    </row>
    <row r="739" spans="1:66" ht="13.2" x14ac:dyDescent="0.3">
      <c r="A739" s="73"/>
      <c r="B739" s="73"/>
      <c r="C739" s="73"/>
      <c r="D739" s="73"/>
      <c r="E739" s="73"/>
      <c r="F739" s="73"/>
      <c r="G739" s="73"/>
      <c r="H739" s="73"/>
      <c r="I739" s="73"/>
      <c r="J739" s="73"/>
      <c r="L739" s="73"/>
      <c r="M739" s="73"/>
      <c r="N739" s="73"/>
      <c r="O739" s="73"/>
      <c r="P739" s="73"/>
      <c r="Q739" s="73"/>
      <c r="R739" s="73"/>
      <c r="X739" s="73"/>
      <c r="Y739" s="73"/>
      <c r="Z739" s="73"/>
      <c r="AA739" s="73"/>
      <c r="AB739" s="73"/>
      <c r="AC739" s="73"/>
      <c r="AD739" s="73"/>
      <c r="AE739" s="73"/>
      <c r="AF739" s="73"/>
      <c r="AG739" s="73"/>
      <c r="AH739" s="73"/>
      <c r="AI739" s="73"/>
      <c r="AJ739" s="73"/>
      <c r="AK739" s="73"/>
      <c r="AL739" s="73"/>
      <c r="AM739" s="73"/>
      <c r="AN739" s="73"/>
      <c r="AO739" s="73"/>
      <c r="AP739" s="73"/>
      <c r="AQ739" s="73"/>
      <c r="AR739" s="73"/>
      <c r="AS739" s="73"/>
      <c r="AT739" s="73"/>
      <c r="AU739" s="73"/>
      <c r="AV739" s="73"/>
      <c r="AW739" s="73"/>
      <c r="AX739" s="73"/>
      <c r="AY739" s="73"/>
      <c r="AZ739" s="73"/>
      <c r="BA739" s="73"/>
      <c r="BB739" s="73"/>
      <c r="BC739" s="73"/>
      <c r="BD739" s="73"/>
      <c r="BE739" s="73"/>
      <c r="BF739" s="73"/>
      <c r="BG739" s="73"/>
      <c r="BH739" s="73"/>
      <c r="BI739" s="73"/>
      <c r="BJ739" s="73"/>
      <c r="BK739" s="73"/>
      <c r="BL739" s="73"/>
      <c r="BM739" s="73"/>
      <c r="BN739" s="73"/>
    </row>
    <row r="740" spans="1:66" ht="13.2" x14ac:dyDescent="0.3">
      <c r="A740" s="73"/>
      <c r="B740" s="73"/>
      <c r="C740" s="73"/>
      <c r="D740" s="73"/>
      <c r="E740" s="73"/>
      <c r="F740" s="73"/>
      <c r="G740" s="73"/>
      <c r="H740" s="73"/>
      <c r="I740" s="73"/>
      <c r="J740" s="73"/>
      <c r="L740" s="73"/>
      <c r="M740" s="73"/>
      <c r="N740" s="73"/>
      <c r="O740" s="73"/>
      <c r="P740" s="73"/>
      <c r="Q740" s="73"/>
      <c r="R740" s="73"/>
      <c r="X740" s="73"/>
      <c r="Y740" s="73"/>
      <c r="Z740" s="73"/>
      <c r="AA740" s="73"/>
      <c r="AB740" s="73"/>
      <c r="AC740" s="73"/>
      <c r="AD740" s="73"/>
      <c r="AE740" s="73"/>
      <c r="AF740" s="73"/>
      <c r="AG740" s="73"/>
      <c r="AH740" s="73"/>
      <c r="AI740" s="73"/>
      <c r="AJ740" s="73"/>
      <c r="AK740" s="73"/>
      <c r="AL740" s="73"/>
      <c r="AM740" s="73"/>
      <c r="AN740" s="73"/>
      <c r="AO740" s="73"/>
      <c r="AP740" s="73"/>
      <c r="AQ740" s="73"/>
      <c r="AR740" s="73"/>
      <c r="AS740" s="73"/>
      <c r="AT740" s="73"/>
      <c r="AU740" s="73"/>
      <c r="AV740" s="73"/>
      <c r="AW740" s="73"/>
      <c r="AX740" s="73"/>
      <c r="AY740" s="73"/>
      <c r="AZ740" s="73"/>
      <c r="BA740" s="73"/>
      <c r="BB740" s="73"/>
      <c r="BC740" s="73"/>
      <c r="BD740" s="73"/>
      <c r="BE740" s="73"/>
      <c r="BF740" s="73"/>
      <c r="BG740" s="73"/>
      <c r="BH740" s="73"/>
      <c r="BI740" s="73"/>
      <c r="BJ740" s="73"/>
      <c r="BK740" s="73"/>
      <c r="BL740" s="73"/>
      <c r="BM740" s="73"/>
      <c r="BN740" s="73"/>
    </row>
    <row r="741" spans="1:66" ht="13.2" x14ac:dyDescent="0.3">
      <c r="A741" s="73"/>
      <c r="B741" s="73"/>
      <c r="C741" s="73"/>
      <c r="D741" s="73"/>
      <c r="E741" s="73"/>
      <c r="F741" s="73"/>
      <c r="G741" s="73"/>
      <c r="H741" s="73"/>
      <c r="I741" s="73"/>
      <c r="J741" s="73"/>
      <c r="L741" s="73"/>
      <c r="M741" s="73"/>
      <c r="N741" s="73"/>
      <c r="O741" s="73"/>
      <c r="P741" s="73"/>
      <c r="Q741" s="73"/>
      <c r="R741" s="73"/>
      <c r="X741" s="73"/>
      <c r="Y741" s="73"/>
      <c r="Z741" s="73"/>
      <c r="AA741" s="73"/>
      <c r="AB741" s="73"/>
      <c r="AC741" s="73"/>
      <c r="AD741" s="73"/>
      <c r="AE741" s="73"/>
      <c r="AF741" s="73"/>
      <c r="AG741" s="73"/>
      <c r="AH741" s="73"/>
      <c r="AI741" s="73"/>
      <c r="AJ741" s="73"/>
      <c r="AK741" s="73"/>
      <c r="AL741" s="73"/>
      <c r="AM741" s="73"/>
      <c r="AN741" s="73"/>
      <c r="AO741" s="73"/>
      <c r="AP741" s="73"/>
      <c r="AQ741" s="73"/>
      <c r="AR741" s="73"/>
      <c r="AS741" s="73"/>
      <c r="AT741" s="73"/>
      <c r="AU741" s="73"/>
      <c r="AV741" s="73"/>
      <c r="AW741" s="73"/>
      <c r="AX741" s="73"/>
      <c r="AY741" s="73"/>
      <c r="AZ741" s="73"/>
      <c r="BA741" s="73"/>
      <c r="BB741" s="73"/>
      <c r="BC741" s="73"/>
      <c r="BD741" s="73"/>
      <c r="BE741" s="73"/>
      <c r="BF741" s="73"/>
      <c r="BG741" s="73"/>
      <c r="BH741" s="73"/>
      <c r="BI741" s="73"/>
      <c r="BJ741" s="73"/>
      <c r="BK741" s="73"/>
      <c r="BL741" s="73"/>
      <c r="BM741" s="73"/>
      <c r="BN741" s="73"/>
    </row>
    <row r="742" spans="1:66" ht="13.2" x14ac:dyDescent="0.3">
      <c r="A742" s="73"/>
      <c r="B742" s="73"/>
      <c r="C742" s="73"/>
      <c r="D742" s="73"/>
      <c r="E742" s="73"/>
      <c r="F742" s="73"/>
      <c r="G742" s="73"/>
      <c r="H742" s="73"/>
      <c r="I742" s="73"/>
      <c r="J742" s="73"/>
      <c r="L742" s="73"/>
      <c r="M742" s="73"/>
      <c r="N742" s="73"/>
      <c r="O742" s="73"/>
      <c r="P742" s="73"/>
      <c r="Q742" s="73"/>
      <c r="R742" s="73"/>
      <c r="X742" s="73"/>
      <c r="Y742" s="73"/>
      <c r="Z742" s="73"/>
      <c r="AA742" s="73"/>
      <c r="AB742" s="73"/>
      <c r="AC742" s="73"/>
      <c r="AD742" s="73"/>
      <c r="AE742" s="73"/>
      <c r="AF742" s="73"/>
      <c r="AG742" s="73"/>
      <c r="AH742" s="73"/>
      <c r="AI742" s="73"/>
      <c r="AJ742" s="73"/>
      <c r="AK742" s="73"/>
      <c r="AL742" s="73"/>
      <c r="AM742" s="73"/>
      <c r="AN742" s="73"/>
      <c r="AO742" s="73"/>
      <c r="AP742" s="73"/>
      <c r="AQ742" s="73"/>
      <c r="AR742" s="73"/>
      <c r="AS742" s="73"/>
      <c r="AT742" s="73"/>
      <c r="AU742" s="73"/>
      <c r="AV742" s="73"/>
      <c r="AW742" s="73"/>
      <c r="AX742" s="73"/>
      <c r="AY742" s="73"/>
      <c r="AZ742" s="73"/>
      <c r="BA742" s="73"/>
      <c r="BB742" s="73"/>
      <c r="BC742" s="73"/>
      <c r="BD742" s="73"/>
      <c r="BE742" s="73"/>
      <c r="BF742" s="73"/>
      <c r="BG742" s="73"/>
      <c r="BH742" s="73"/>
      <c r="BI742" s="73"/>
      <c r="BJ742" s="73"/>
      <c r="BK742" s="73"/>
      <c r="BL742" s="73"/>
      <c r="BM742" s="73"/>
      <c r="BN742" s="73"/>
    </row>
    <row r="743" spans="1:66" ht="13.2" x14ac:dyDescent="0.3">
      <c r="A743" s="73"/>
      <c r="B743" s="73"/>
      <c r="C743" s="73"/>
      <c r="D743" s="73"/>
      <c r="E743" s="73"/>
      <c r="F743" s="73"/>
      <c r="G743" s="73"/>
      <c r="H743" s="73"/>
      <c r="I743" s="73"/>
      <c r="J743" s="73"/>
      <c r="L743" s="73"/>
      <c r="M743" s="73"/>
      <c r="N743" s="73"/>
      <c r="O743" s="73"/>
      <c r="P743" s="73"/>
      <c r="Q743" s="73"/>
      <c r="R743" s="73"/>
      <c r="X743" s="73"/>
      <c r="Y743" s="73"/>
      <c r="Z743" s="73"/>
      <c r="AA743" s="73"/>
      <c r="AB743" s="73"/>
      <c r="AC743" s="73"/>
      <c r="AD743" s="73"/>
      <c r="AE743" s="73"/>
      <c r="AF743" s="73"/>
      <c r="AG743" s="73"/>
      <c r="AH743" s="73"/>
      <c r="AI743" s="73"/>
      <c r="AJ743" s="73"/>
      <c r="AK743" s="73"/>
      <c r="AL743" s="73"/>
      <c r="AM743" s="73"/>
      <c r="AN743" s="73"/>
      <c r="AO743" s="73"/>
      <c r="AP743" s="73"/>
      <c r="AQ743" s="73"/>
      <c r="AR743" s="73"/>
      <c r="AS743" s="73"/>
      <c r="AT743" s="73"/>
      <c r="AU743" s="73"/>
      <c r="AV743" s="73"/>
      <c r="AW743" s="73"/>
      <c r="AX743" s="73"/>
      <c r="AY743" s="73"/>
      <c r="AZ743" s="73"/>
      <c r="BA743" s="73"/>
      <c r="BB743" s="73"/>
      <c r="BC743" s="73"/>
      <c r="BD743" s="73"/>
      <c r="BE743" s="73"/>
      <c r="BF743" s="73"/>
      <c r="BG743" s="73"/>
      <c r="BH743" s="73"/>
      <c r="BI743" s="73"/>
      <c r="BJ743" s="73"/>
      <c r="BK743" s="73"/>
      <c r="BL743" s="73"/>
      <c r="BM743" s="73"/>
      <c r="BN743" s="73"/>
    </row>
    <row r="744" spans="1:66" ht="13.2" x14ac:dyDescent="0.3">
      <c r="A744" s="73"/>
      <c r="B744" s="73"/>
      <c r="C744" s="73"/>
      <c r="D744" s="73"/>
      <c r="E744" s="73"/>
      <c r="F744" s="73"/>
      <c r="G744" s="73"/>
      <c r="H744" s="73"/>
      <c r="I744" s="73"/>
      <c r="J744" s="73"/>
      <c r="L744" s="73"/>
      <c r="M744" s="73"/>
      <c r="N744" s="73"/>
      <c r="O744" s="73"/>
      <c r="P744" s="73"/>
      <c r="Q744" s="73"/>
      <c r="R744" s="73"/>
      <c r="X744" s="73"/>
      <c r="Y744" s="73"/>
      <c r="Z744" s="73"/>
      <c r="AA744" s="73"/>
      <c r="AB744" s="73"/>
      <c r="AC744" s="73"/>
      <c r="AD744" s="73"/>
      <c r="AE744" s="73"/>
      <c r="AF744" s="73"/>
      <c r="AG744" s="73"/>
      <c r="AH744" s="73"/>
      <c r="AI744" s="73"/>
      <c r="AJ744" s="73"/>
      <c r="AK744" s="73"/>
      <c r="AL744" s="73"/>
      <c r="AM744" s="73"/>
      <c r="AN744" s="73"/>
      <c r="AO744" s="73"/>
      <c r="AP744" s="73"/>
      <c r="AQ744" s="73"/>
      <c r="AR744" s="73"/>
      <c r="AS744" s="73"/>
      <c r="AT744" s="73"/>
      <c r="AU744" s="73"/>
      <c r="AV744" s="73"/>
      <c r="AW744" s="73"/>
      <c r="AX744" s="73"/>
      <c r="AY744" s="73"/>
      <c r="AZ744" s="73"/>
      <c r="BA744" s="73"/>
      <c r="BB744" s="73"/>
      <c r="BC744" s="73"/>
      <c r="BD744" s="73"/>
      <c r="BE744" s="73"/>
      <c r="BF744" s="73"/>
      <c r="BG744" s="73"/>
      <c r="BH744" s="73"/>
      <c r="BI744" s="73"/>
      <c r="BJ744" s="73"/>
      <c r="BK744" s="73"/>
      <c r="BL744" s="73"/>
      <c r="BM744" s="73"/>
      <c r="BN744" s="73"/>
    </row>
    <row r="745" spans="1:66" ht="13.2" x14ac:dyDescent="0.3">
      <c r="A745" s="73"/>
      <c r="B745" s="73"/>
      <c r="C745" s="73"/>
      <c r="D745" s="73"/>
      <c r="E745" s="73"/>
      <c r="F745" s="73"/>
      <c r="G745" s="73"/>
      <c r="H745" s="73"/>
      <c r="I745" s="73"/>
      <c r="J745" s="73"/>
      <c r="L745" s="73"/>
      <c r="M745" s="73"/>
      <c r="N745" s="73"/>
      <c r="O745" s="73"/>
      <c r="P745" s="73"/>
      <c r="Q745" s="73"/>
      <c r="R745" s="73"/>
      <c r="X745" s="73"/>
      <c r="Y745" s="73"/>
      <c r="Z745" s="73"/>
      <c r="AA745" s="73"/>
      <c r="AB745" s="73"/>
      <c r="AC745" s="73"/>
      <c r="AD745" s="73"/>
      <c r="AE745" s="73"/>
      <c r="AF745" s="73"/>
      <c r="AG745" s="73"/>
      <c r="AH745" s="73"/>
      <c r="AI745" s="73"/>
      <c r="AJ745" s="73"/>
      <c r="AK745" s="73"/>
      <c r="AL745" s="73"/>
      <c r="AM745" s="73"/>
      <c r="AN745" s="73"/>
      <c r="AO745" s="73"/>
      <c r="AP745" s="73"/>
      <c r="AQ745" s="73"/>
      <c r="AR745" s="73"/>
      <c r="AS745" s="73"/>
      <c r="AT745" s="73"/>
      <c r="AU745" s="73"/>
      <c r="AV745" s="73"/>
      <c r="AW745" s="73"/>
      <c r="AX745" s="73"/>
      <c r="AY745" s="73"/>
      <c r="AZ745" s="73"/>
      <c r="BA745" s="73"/>
      <c r="BB745" s="73"/>
      <c r="BC745" s="73"/>
      <c r="BD745" s="73"/>
      <c r="BE745" s="73"/>
      <c r="BF745" s="73"/>
      <c r="BG745" s="73"/>
      <c r="BH745" s="73"/>
      <c r="BI745" s="73"/>
      <c r="BJ745" s="73"/>
      <c r="BK745" s="73"/>
      <c r="BL745" s="73"/>
      <c r="BM745" s="73"/>
      <c r="BN745" s="73"/>
    </row>
    <row r="746" spans="1:66" ht="13.2" x14ac:dyDescent="0.3">
      <c r="A746" s="73"/>
      <c r="B746" s="73"/>
      <c r="C746" s="73"/>
      <c r="D746" s="73"/>
      <c r="E746" s="73"/>
      <c r="F746" s="73"/>
      <c r="G746" s="73"/>
      <c r="H746" s="73"/>
      <c r="I746" s="73"/>
      <c r="J746" s="73"/>
      <c r="L746" s="73"/>
      <c r="M746" s="73"/>
      <c r="N746" s="73"/>
      <c r="O746" s="73"/>
      <c r="P746" s="73"/>
      <c r="Q746" s="73"/>
      <c r="R746" s="73"/>
      <c r="X746" s="73"/>
      <c r="Y746" s="73"/>
      <c r="Z746" s="73"/>
      <c r="AA746" s="73"/>
      <c r="AB746" s="73"/>
      <c r="AC746" s="73"/>
      <c r="AD746" s="73"/>
      <c r="AE746" s="73"/>
      <c r="AF746" s="73"/>
      <c r="AG746" s="73"/>
      <c r="AH746" s="73"/>
      <c r="AI746" s="73"/>
      <c r="AJ746" s="73"/>
      <c r="AK746" s="73"/>
      <c r="AL746" s="73"/>
      <c r="AM746" s="73"/>
      <c r="AN746" s="73"/>
      <c r="AO746" s="73"/>
      <c r="AP746" s="73"/>
      <c r="AQ746" s="73"/>
      <c r="AR746" s="73"/>
      <c r="AS746" s="73"/>
      <c r="AT746" s="73"/>
      <c r="AU746" s="73"/>
      <c r="AV746" s="73"/>
      <c r="AW746" s="73"/>
      <c r="AX746" s="73"/>
      <c r="AY746" s="73"/>
      <c r="AZ746" s="73"/>
      <c r="BA746" s="73"/>
      <c r="BB746" s="73"/>
      <c r="BC746" s="73"/>
      <c r="BD746" s="73"/>
      <c r="BE746" s="73"/>
      <c r="BF746" s="73"/>
      <c r="BG746" s="73"/>
      <c r="BH746" s="73"/>
      <c r="BI746" s="73"/>
      <c r="BJ746" s="73"/>
      <c r="BK746" s="73"/>
      <c r="BL746" s="73"/>
      <c r="BM746" s="73"/>
      <c r="BN746" s="73"/>
    </row>
    <row r="747" spans="1:66" ht="13.2" x14ac:dyDescent="0.3">
      <c r="A747" s="73"/>
      <c r="B747" s="73"/>
      <c r="C747" s="73"/>
      <c r="D747" s="73"/>
      <c r="E747" s="73"/>
      <c r="F747" s="73"/>
      <c r="G747" s="73"/>
      <c r="H747" s="73"/>
      <c r="I747" s="73"/>
      <c r="J747" s="73"/>
      <c r="L747" s="73"/>
      <c r="M747" s="73"/>
      <c r="N747" s="73"/>
      <c r="O747" s="73"/>
      <c r="P747" s="73"/>
      <c r="Q747" s="73"/>
      <c r="R747" s="73"/>
      <c r="X747" s="73"/>
      <c r="Y747" s="73"/>
      <c r="Z747" s="73"/>
      <c r="AA747" s="73"/>
      <c r="AB747" s="73"/>
      <c r="AC747" s="73"/>
      <c r="AD747" s="73"/>
      <c r="AE747" s="73"/>
      <c r="AF747" s="73"/>
      <c r="AG747" s="73"/>
      <c r="AH747" s="73"/>
      <c r="AI747" s="73"/>
      <c r="AJ747" s="73"/>
      <c r="AK747" s="73"/>
      <c r="AL747" s="73"/>
      <c r="AM747" s="73"/>
      <c r="AN747" s="73"/>
      <c r="AO747" s="73"/>
      <c r="AP747" s="73"/>
      <c r="AQ747" s="73"/>
      <c r="AR747" s="73"/>
      <c r="AS747" s="73"/>
      <c r="AT747" s="73"/>
      <c r="AU747" s="73"/>
      <c r="AV747" s="73"/>
      <c r="AW747" s="73"/>
      <c r="AX747" s="73"/>
      <c r="AY747" s="73"/>
      <c r="AZ747" s="73"/>
      <c r="BA747" s="73"/>
      <c r="BB747" s="73"/>
      <c r="BC747" s="73"/>
      <c r="BD747" s="73"/>
      <c r="BE747" s="73"/>
      <c r="BF747" s="73"/>
      <c r="BG747" s="73"/>
      <c r="BH747" s="73"/>
      <c r="BI747" s="73"/>
      <c r="BJ747" s="73"/>
      <c r="BK747" s="73"/>
      <c r="BL747" s="73"/>
      <c r="BM747" s="73"/>
      <c r="BN747" s="73"/>
    </row>
    <row r="748" spans="1:66" ht="13.2" x14ac:dyDescent="0.3">
      <c r="A748" s="73"/>
      <c r="B748" s="73"/>
      <c r="C748" s="73"/>
      <c r="D748" s="73"/>
      <c r="E748" s="73"/>
      <c r="F748" s="73"/>
      <c r="G748" s="73"/>
      <c r="H748" s="73"/>
      <c r="I748" s="73"/>
      <c r="J748" s="73"/>
      <c r="L748" s="73"/>
      <c r="M748" s="73"/>
      <c r="N748" s="73"/>
      <c r="O748" s="73"/>
      <c r="P748" s="73"/>
      <c r="Q748" s="73"/>
      <c r="R748" s="73"/>
      <c r="X748" s="73"/>
      <c r="Y748" s="73"/>
      <c r="Z748" s="73"/>
      <c r="AA748" s="73"/>
      <c r="AB748" s="73"/>
      <c r="AC748" s="73"/>
      <c r="AD748" s="73"/>
      <c r="AE748" s="73"/>
      <c r="AF748" s="73"/>
      <c r="AG748" s="73"/>
      <c r="AH748" s="73"/>
      <c r="AI748" s="73"/>
      <c r="AJ748" s="73"/>
      <c r="AK748" s="73"/>
      <c r="AL748" s="73"/>
      <c r="AM748" s="73"/>
      <c r="AN748" s="73"/>
      <c r="AO748" s="73"/>
      <c r="AP748" s="73"/>
      <c r="AQ748" s="73"/>
      <c r="AR748" s="73"/>
      <c r="AS748" s="73"/>
      <c r="AT748" s="73"/>
      <c r="AU748" s="73"/>
      <c r="AV748" s="73"/>
      <c r="AW748" s="73"/>
      <c r="AX748" s="73"/>
      <c r="AY748" s="73"/>
      <c r="AZ748" s="73"/>
      <c r="BA748" s="73"/>
      <c r="BB748" s="73"/>
      <c r="BC748" s="73"/>
      <c r="BD748" s="73"/>
      <c r="BE748" s="73"/>
      <c r="BF748" s="73"/>
      <c r="BG748" s="73"/>
      <c r="BH748" s="73"/>
      <c r="BI748" s="73"/>
      <c r="BJ748" s="73"/>
      <c r="BK748" s="73"/>
      <c r="BL748" s="73"/>
      <c r="BM748" s="73"/>
      <c r="BN748" s="73"/>
    </row>
    <row r="749" spans="1:66" ht="13.2" x14ac:dyDescent="0.3">
      <c r="A749" s="73"/>
      <c r="B749" s="73"/>
      <c r="C749" s="73"/>
      <c r="D749" s="73"/>
      <c r="E749" s="73"/>
      <c r="F749" s="73"/>
      <c r="G749" s="73"/>
      <c r="H749" s="73"/>
      <c r="I749" s="73"/>
      <c r="J749" s="73"/>
      <c r="L749" s="73"/>
      <c r="M749" s="73"/>
      <c r="N749" s="73"/>
      <c r="O749" s="73"/>
      <c r="P749" s="73"/>
      <c r="Q749" s="73"/>
      <c r="R749" s="73"/>
      <c r="X749" s="73"/>
      <c r="Y749" s="73"/>
      <c r="Z749" s="73"/>
      <c r="AA749" s="73"/>
      <c r="AB749" s="73"/>
      <c r="AC749" s="73"/>
      <c r="AD749" s="73"/>
      <c r="AE749" s="73"/>
      <c r="AF749" s="73"/>
      <c r="AG749" s="73"/>
      <c r="AH749" s="73"/>
      <c r="AI749" s="73"/>
      <c r="AJ749" s="73"/>
      <c r="AK749" s="73"/>
      <c r="AL749" s="73"/>
      <c r="AM749" s="73"/>
      <c r="AN749" s="73"/>
      <c r="AO749" s="73"/>
      <c r="AP749" s="73"/>
      <c r="AQ749" s="73"/>
      <c r="AR749" s="73"/>
      <c r="AS749" s="73"/>
      <c r="AT749" s="73"/>
      <c r="AU749" s="73"/>
      <c r="AV749" s="73"/>
      <c r="AW749" s="73"/>
      <c r="AX749" s="73"/>
      <c r="AY749" s="73"/>
      <c r="AZ749" s="73"/>
      <c r="BA749" s="73"/>
      <c r="BB749" s="73"/>
      <c r="BC749" s="73"/>
      <c r="BD749" s="73"/>
      <c r="BE749" s="73"/>
      <c r="BF749" s="73"/>
      <c r="BG749" s="73"/>
      <c r="BH749" s="73"/>
      <c r="BI749" s="73"/>
      <c r="BJ749" s="73"/>
      <c r="BK749" s="73"/>
      <c r="BL749" s="73"/>
      <c r="BM749" s="73"/>
      <c r="BN749" s="73"/>
    </row>
    <row r="750" spans="1:66" ht="13.2" x14ac:dyDescent="0.3">
      <c r="A750" s="73"/>
      <c r="B750" s="73"/>
      <c r="C750" s="73"/>
      <c r="D750" s="73"/>
      <c r="E750" s="73"/>
      <c r="F750" s="73"/>
      <c r="G750" s="73"/>
      <c r="H750" s="73"/>
      <c r="I750" s="73"/>
      <c r="J750" s="73"/>
      <c r="L750" s="73"/>
      <c r="M750" s="73"/>
      <c r="N750" s="73"/>
      <c r="O750" s="73"/>
      <c r="P750" s="73"/>
      <c r="Q750" s="73"/>
      <c r="R750" s="73"/>
      <c r="X750" s="73"/>
      <c r="Y750" s="73"/>
      <c r="Z750" s="73"/>
      <c r="AA750" s="73"/>
      <c r="AB750" s="73"/>
      <c r="AC750" s="73"/>
      <c r="AD750" s="73"/>
      <c r="AE750" s="73"/>
      <c r="AF750" s="73"/>
      <c r="AG750" s="73"/>
      <c r="AH750" s="73"/>
      <c r="AI750" s="73"/>
      <c r="AJ750" s="73"/>
      <c r="AK750" s="73"/>
      <c r="AL750" s="73"/>
      <c r="AM750" s="73"/>
      <c r="AN750" s="73"/>
      <c r="AO750" s="73"/>
      <c r="AP750" s="73"/>
      <c r="AQ750" s="73"/>
      <c r="AR750" s="73"/>
      <c r="AS750" s="73"/>
      <c r="AT750" s="73"/>
      <c r="AU750" s="73"/>
      <c r="AV750" s="73"/>
      <c r="AW750" s="73"/>
      <c r="AX750" s="73"/>
      <c r="AY750" s="73"/>
      <c r="AZ750" s="73"/>
      <c r="BA750" s="73"/>
      <c r="BB750" s="73"/>
      <c r="BC750" s="73"/>
      <c r="BD750" s="73"/>
      <c r="BE750" s="73"/>
      <c r="BF750" s="73"/>
      <c r="BG750" s="73"/>
      <c r="BH750" s="73"/>
      <c r="BI750" s="73"/>
      <c r="BJ750" s="73"/>
      <c r="BK750" s="73"/>
      <c r="BL750" s="73"/>
      <c r="BM750" s="73"/>
      <c r="BN750" s="73"/>
    </row>
    <row r="751" spans="1:66" ht="13.2" x14ac:dyDescent="0.3">
      <c r="A751" s="73"/>
      <c r="B751" s="73"/>
      <c r="C751" s="73"/>
      <c r="D751" s="73"/>
      <c r="E751" s="73"/>
      <c r="F751" s="73"/>
      <c r="G751" s="73"/>
      <c r="H751" s="73"/>
      <c r="I751" s="73"/>
      <c r="J751" s="73"/>
      <c r="L751" s="73"/>
      <c r="M751" s="73"/>
      <c r="N751" s="73"/>
      <c r="O751" s="73"/>
      <c r="P751" s="73"/>
      <c r="Q751" s="73"/>
      <c r="R751" s="73"/>
      <c r="X751" s="73"/>
      <c r="Y751" s="73"/>
      <c r="Z751" s="73"/>
      <c r="AA751" s="73"/>
      <c r="AB751" s="73"/>
      <c r="AC751" s="73"/>
      <c r="AD751" s="73"/>
      <c r="AE751" s="73"/>
      <c r="AF751" s="73"/>
      <c r="AG751" s="73"/>
      <c r="AH751" s="73"/>
      <c r="AI751" s="73"/>
      <c r="AJ751" s="73"/>
      <c r="AK751" s="73"/>
      <c r="AL751" s="73"/>
      <c r="AM751" s="73"/>
      <c r="AN751" s="73"/>
      <c r="AO751" s="73"/>
      <c r="AP751" s="73"/>
      <c r="AQ751" s="73"/>
      <c r="AR751" s="73"/>
      <c r="AS751" s="73"/>
      <c r="AT751" s="73"/>
      <c r="AU751" s="73"/>
      <c r="AV751" s="73"/>
      <c r="AW751" s="73"/>
      <c r="AX751" s="73"/>
      <c r="AY751" s="73"/>
      <c r="AZ751" s="73"/>
      <c r="BA751" s="73"/>
      <c r="BB751" s="73"/>
      <c r="BC751" s="73"/>
      <c r="BD751" s="73"/>
      <c r="BE751" s="73"/>
      <c r="BF751" s="73"/>
      <c r="BG751" s="73"/>
      <c r="BH751" s="73"/>
      <c r="BI751" s="73"/>
      <c r="BJ751" s="73"/>
      <c r="BK751" s="73"/>
      <c r="BL751" s="73"/>
      <c r="BM751" s="73"/>
      <c r="BN751" s="73"/>
    </row>
    <row r="752" spans="1:66" ht="13.2" x14ac:dyDescent="0.3">
      <c r="A752" s="73"/>
      <c r="B752" s="73"/>
      <c r="C752" s="73"/>
      <c r="D752" s="73"/>
      <c r="E752" s="73"/>
      <c r="F752" s="73"/>
      <c r="G752" s="73"/>
      <c r="H752" s="73"/>
      <c r="I752" s="73"/>
      <c r="J752" s="73"/>
      <c r="L752" s="73"/>
      <c r="M752" s="73"/>
      <c r="N752" s="73"/>
      <c r="O752" s="73"/>
      <c r="P752" s="73"/>
      <c r="Q752" s="73"/>
      <c r="R752" s="73"/>
      <c r="X752" s="73"/>
      <c r="Y752" s="73"/>
      <c r="Z752" s="73"/>
      <c r="AA752" s="73"/>
      <c r="AB752" s="73"/>
      <c r="AC752" s="73"/>
      <c r="AD752" s="73"/>
      <c r="AE752" s="73"/>
      <c r="AF752" s="73"/>
      <c r="AG752" s="73"/>
      <c r="AH752" s="73"/>
      <c r="AI752" s="73"/>
      <c r="AJ752" s="73"/>
      <c r="AK752" s="73"/>
      <c r="AL752" s="73"/>
      <c r="AM752" s="73"/>
      <c r="AN752" s="73"/>
      <c r="AO752" s="73"/>
      <c r="AP752" s="73"/>
      <c r="AQ752" s="73"/>
      <c r="AR752" s="73"/>
      <c r="AS752" s="73"/>
      <c r="AT752" s="73"/>
      <c r="AU752" s="73"/>
      <c r="AV752" s="73"/>
      <c r="AW752" s="73"/>
      <c r="AX752" s="73"/>
      <c r="AY752" s="73"/>
      <c r="AZ752" s="73"/>
      <c r="BA752" s="73"/>
      <c r="BB752" s="73"/>
      <c r="BC752" s="73"/>
      <c r="BD752" s="73"/>
      <c r="BE752" s="73"/>
      <c r="BF752" s="73"/>
      <c r="BG752" s="73"/>
      <c r="BH752" s="73"/>
      <c r="BI752" s="73"/>
      <c r="BJ752" s="73"/>
      <c r="BK752" s="73"/>
      <c r="BL752" s="73"/>
      <c r="BM752" s="73"/>
      <c r="BN752" s="73"/>
    </row>
    <row r="753" spans="1:66" ht="13.2" x14ac:dyDescent="0.3">
      <c r="A753" s="73"/>
      <c r="B753" s="73"/>
      <c r="C753" s="73"/>
      <c r="D753" s="73"/>
      <c r="E753" s="73"/>
      <c r="F753" s="73"/>
      <c r="G753" s="73"/>
      <c r="H753" s="73"/>
      <c r="I753" s="73"/>
      <c r="J753" s="73"/>
      <c r="L753" s="73"/>
      <c r="M753" s="73"/>
      <c r="N753" s="73"/>
      <c r="O753" s="73"/>
      <c r="P753" s="73"/>
      <c r="Q753" s="73"/>
      <c r="R753" s="73"/>
      <c r="X753" s="73"/>
      <c r="Y753" s="73"/>
      <c r="Z753" s="73"/>
      <c r="AA753" s="73"/>
      <c r="AB753" s="73"/>
      <c r="AC753" s="73"/>
      <c r="AD753" s="73"/>
      <c r="AE753" s="73"/>
      <c r="AF753" s="73"/>
      <c r="AG753" s="73"/>
      <c r="AH753" s="73"/>
      <c r="AI753" s="73"/>
      <c r="AJ753" s="73"/>
      <c r="AK753" s="73"/>
      <c r="AL753" s="73"/>
      <c r="AM753" s="73"/>
      <c r="AN753" s="73"/>
      <c r="AO753" s="73"/>
      <c r="AP753" s="73"/>
      <c r="AQ753" s="73"/>
      <c r="AR753" s="73"/>
      <c r="AS753" s="73"/>
      <c r="AT753" s="73"/>
      <c r="AU753" s="73"/>
      <c r="AV753" s="73"/>
      <c r="AW753" s="73"/>
      <c r="AX753" s="73"/>
      <c r="AY753" s="73"/>
      <c r="AZ753" s="73"/>
      <c r="BA753" s="73"/>
      <c r="BB753" s="73"/>
      <c r="BC753" s="73"/>
      <c r="BD753" s="73"/>
      <c r="BE753" s="73"/>
      <c r="BF753" s="73"/>
      <c r="BG753" s="73"/>
      <c r="BH753" s="73"/>
      <c r="BI753" s="73"/>
      <c r="BJ753" s="73"/>
      <c r="BK753" s="73"/>
      <c r="BL753" s="73"/>
      <c r="BM753" s="73"/>
      <c r="BN753" s="73"/>
    </row>
    <row r="754" spans="1:66" ht="13.2" x14ac:dyDescent="0.3">
      <c r="A754" s="73"/>
      <c r="B754" s="73"/>
      <c r="C754" s="73"/>
      <c r="D754" s="73"/>
      <c r="E754" s="73"/>
      <c r="F754" s="73"/>
      <c r="G754" s="73"/>
      <c r="H754" s="73"/>
      <c r="I754" s="73"/>
      <c r="J754" s="73"/>
      <c r="L754" s="73"/>
      <c r="M754" s="73"/>
      <c r="N754" s="73"/>
      <c r="O754" s="73"/>
      <c r="P754" s="73"/>
      <c r="Q754" s="73"/>
      <c r="R754" s="73"/>
      <c r="X754" s="73"/>
      <c r="Y754" s="73"/>
      <c r="Z754" s="73"/>
      <c r="AA754" s="73"/>
      <c r="AB754" s="73"/>
      <c r="AC754" s="73"/>
      <c r="AD754" s="73"/>
      <c r="AE754" s="73"/>
      <c r="AF754" s="73"/>
      <c r="AG754" s="73"/>
      <c r="AH754" s="73"/>
      <c r="AI754" s="73"/>
      <c r="AJ754" s="73"/>
      <c r="AK754" s="73"/>
      <c r="AL754" s="73"/>
      <c r="AM754" s="73"/>
      <c r="AN754" s="73"/>
      <c r="AO754" s="73"/>
      <c r="AP754" s="73"/>
      <c r="AQ754" s="73"/>
      <c r="AR754" s="73"/>
      <c r="AS754" s="73"/>
      <c r="AT754" s="73"/>
      <c r="AU754" s="73"/>
      <c r="AV754" s="73"/>
      <c r="AW754" s="73"/>
      <c r="AX754" s="73"/>
      <c r="AY754" s="73"/>
      <c r="AZ754" s="73"/>
      <c r="BA754" s="73"/>
      <c r="BB754" s="73"/>
      <c r="BC754" s="73"/>
      <c r="BD754" s="73"/>
      <c r="BE754" s="73"/>
      <c r="BF754" s="73"/>
      <c r="BG754" s="73"/>
      <c r="BH754" s="73"/>
      <c r="BI754" s="73"/>
      <c r="BJ754" s="73"/>
      <c r="BK754" s="73"/>
      <c r="BL754" s="73"/>
      <c r="BM754" s="73"/>
      <c r="BN754" s="73"/>
    </row>
    <row r="755" spans="1:66" ht="13.2" x14ac:dyDescent="0.3">
      <c r="A755" s="73"/>
      <c r="B755" s="73"/>
      <c r="C755" s="73"/>
      <c r="D755" s="73"/>
      <c r="E755" s="73"/>
      <c r="F755" s="73"/>
      <c r="G755" s="73"/>
      <c r="H755" s="73"/>
      <c r="I755" s="73"/>
      <c r="J755" s="73"/>
      <c r="L755" s="73"/>
      <c r="M755" s="73"/>
      <c r="N755" s="73"/>
      <c r="O755" s="73"/>
      <c r="P755" s="73"/>
      <c r="Q755" s="73"/>
      <c r="R755" s="73"/>
      <c r="X755" s="73"/>
      <c r="Y755" s="73"/>
      <c r="Z755" s="73"/>
      <c r="AA755" s="73"/>
      <c r="AB755" s="73"/>
      <c r="AC755" s="73"/>
      <c r="AD755" s="73"/>
      <c r="AE755" s="73"/>
      <c r="AF755" s="73"/>
      <c r="AG755" s="73"/>
      <c r="AH755" s="73"/>
      <c r="AI755" s="73"/>
      <c r="AJ755" s="73"/>
      <c r="AK755" s="73"/>
      <c r="AL755" s="73"/>
      <c r="AM755" s="73"/>
      <c r="AN755" s="73"/>
      <c r="AO755" s="73"/>
      <c r="AP755" s="73"/>
      <c r="AQ755" s="73"/>
      <c r="AR755" s="73"/>
      <c r="AS755" s="73"/>
      <c r="AT755" s="73"/>
      <c r="AU755" s="73"/>
      <c r="AV755" s="73"/>
      <c r="AW755" s="73"/>
      <c r="AX755" s="73"/>
      <c r="AY755" s="73"/>
      <c r="AZ755" s="73"/>
      <c r="BA755" s="73"/>
      <c r="BB755" s="73"/>
      <c r="BC755" s="73"/>
      <c r="BD755" s="73"/>
      <c r="BE755" s="73"/>
      <c r="BF755" s="73"/>
      <c r="BG755" s="73"/>
      <c r="BH755" s="73"/>
      <c r="BI755" s="73"/>
      <c r="BJ755" s="73"/>
      <c r="BK755" s="73"/>
      <c r="BL755" s="73"/>
      <c r="BM755" s="73"/>
      <c r="BN755" s="73"/>
    </row>
    <row r="756" spans="1:66" ht="13.2" x14ac:dyDescent="0.3">
      <c r="A756" s="73"/>
      <c r="B756" s="73"/>
      <c r="C756" s="73"/>
      <c r="D756" s="73"/>
      <c r="E756" s="73"/>
      <c r="F756" s="73"/>
      <c r="G756" s="73"/>
      <c r="H756" s="73"/>
      <c r="I756" s="73"/>
      <c r="J756" s="73"/>
      <c r="L756" s="73"/>
      <c r="M756" s="73"/>
      <c r="N756" s="73"/>
      <c r="O756" s="73"/>
      <c r="P756" s="73"/>
      <c r="Q756" s="73"/>
      <c r="R756" s="73"/>
      <c r="X756" s="73"/>
      <c r="Y756" s="73"/>
      <c r="Z756" s="73"/>
      <c r="AA756" s="73"/>
      <c r="AB756" s="73"/>
      <c r="AC756" s="73"/>
      <c r="AD756" s="73"/>
      <c r="AE756" s="73"/>
      <c r="AF756" s="73"/>
      <c r="AG756" s="73"/>
      <c r="AH756" s="73"/>
      <c r="AI756" s="73"/>
      <c r="AJ756" s="73"/>
      <c r="AK756" s="73"/>
      <c r="AL756" s="73"/>
      <c r="AM756" s="73"/>
      <c r="AN756" s="73"/>
      <c r="AO756" s="73"/>
      <c r="AP756" s="73"/>
      <c r="AQ756" s="73"/>
      <c r="AR756" s="73"/>
      <c r="AS756" s="73"/>
      <c r="AT756" s="73"/>
      <c r="AU756" s="73"/>
      <c r="AV756" s="73"/>
      <c r="AW756" s="73"/>
      <c r="AX756" s="73"/>
      <c r="AY756" s="73"/>
      <c r="AZ756" s="73"/>
      <c r="BA756" s="73"/>
      <c r="BB756" s="73"/>
      <c r="BC756" s="73"/>
      <c r="BD756" s="73"/>
      <c r="BE756" s="73"/>
      <c r="BF756" s="73"/>
      <c r="BG756" s="73"/>
      <c r="BH756" s="73"/>
      <c r="BI756" s="73"/>
      <c r="BJ756" s="73"/>
      <c r="BK756" s="73"/>
      <c r="BL756" s="73"/>
      <c r="BM756" s="73"/>
      <c r="BN756" s="73"/>
    </row>
    <row r="757" spans="1:66" ht="13.2" x14ac:dyDescent="0.3">
      <c r="A757" s="73"/>
      <c r="B757" s="73"/>
      <c r="C757" s="73"/>
      <c r="D757" s="73"/>
      <c r="E757" s="73"/>
      <c r="F757" s="73"/>
      <c r="G757" s="73"/>
      <c r="H757" s="73"/>
      <c r="I757" s="73"/>
      <c r="J757" s="73"/>
      <c r="L757" s="73"/>
      <c r="M757" s="73"/>
      <c r="N757" s="73"/>
      <c r="O757" s="73"/>
      <c r="P757" s="73"/>
      <c r="Q757" s="73"/>
      <c r="R757" s="73"/>
      <c r="X757" s="73"/>
      <c r="Y757" s="73"/>
      <c r="Z757" s="73"/>
      <c r="AA757" s="73"/>
      <c r="AB757" s="73"/>
      <c r="AC757" s="73"/>
      <c r="AD757" s="73"/>
      <c r="AE757" s="73"/>
      <c r="AF757" s="73"/>
      <c r="AG757" s="73"/>
      <c r="AH757" s="73"/>
      <c r="AI757" s="73"/>
      <c r="AJ757" s="73"/>
      <c r="AK757" s="73"/>
      <c r="AL757" s="73"/>
      <c r="AM757" s="73"/>
      <c r="AN757" s="73"/>
      <c r="AO757" s="73"/>
      <c r="AP757" s="73"/>
      <c r="AQ757" s="73"/>
      <c r="AR757" s="73"/>
      <c r="AS757" s="73"/>
      <c r="AT757" s="73"/>
      <c r="AU757" s="73"/>
      <c r="AV757" s="73"/>
      <c r="AW757" s="73"/>
      <c r="AX757" s="73"/>
      <c r="AY757" s="73"/>
      <c r="AZ757" s="73"/>
      <c r="BA757" s="73"/>
      <c r="BB757" s="73"/>
      <c r="BC757" s="73"/>
      <c r="BD757" s="73"/>
      <c r="BE757" s="73"/>
      <c r="BF757" s="73"/>
      <c r="BG757" s="73"/>
      <c r="BH757" s="73"/>
      <c r="BI757" s="73"/>
      <c r="BJ757" s="73"/>
      <c r="BK757" s="73"/>
      <c r="BL757" s="73"/>
      <c r="BM757" s="73"/>
      <c r="BN757" s="73"/>
    </row>
    <row r="758" spans="1:66" ht="13.2" x14ac:dyDescent="0.3">
      <c r="A758" s="73"/>
      <c r="B758" s="73"/>
      <c r="C758" s="73"/>
      <c r="D758" s="73"/>
      <c r="E758" s="73"/>
      <c r="F758" s="73"/>
      <c r="G758" s="73"/>
      <c r="H758" s="73"/>
      <c r="I758" s="73"/>
      <c r="J758" s="73"/>
      <c r="L758" s="73"/>
      <c r="M758" s="73"/>
      <c r="N758" s="73"/>
      <c r="O758" s="73"/>
      <c r="P758" s="73"/>
      <c r="Q758" s="73"/>
      <c r="R758" s="73"/>
      <c r="X758" s="73"/>
      <c r="Y758" s="73"/>
      <c r="Z758" s="73"/>
      <c r="AA758" s="73"/>
      <c r="AB758" s="73"/>
      <c r="AC758" s="73"/>
      <c r="AD758" s="73"/>
      <c r="AE758" s="73"/>
      <c r="AF758" s="73"/>
      <c r="AG758" s="73"/>
      <c r="AH758" s="73"/>
      <c r="AI758" s="73"/>
      <c r="AJ758" s="73"/>
      <c r="AK758" s="73"/>
      <c r="AL758" s="73"/>
      <c r="AM758" s="73"/>
      <c r="AN758" s="73"/>
      <c r="AO758" s="73"/>
      <c r="AP758" s="73"/>
      <c r="AQ758" s="73"/>
      <c r="AR758" s="73"/>
      <c r="AS758" s="73"/>
      <c r="AT758" s="73"/>
      <c r="AU758" s="73"/>
      <c r="AV758" s="73"/>
      <c r="AW758" s="73"/>
      <c r="AX758" s="73"/>
      <c r="AY758" s="73"/>
      <c r="AZ758" s="73"/>
      <c r="BA758" s="73"/>
      <c r="BB758" s="73"/>
      <c r="BC758" s="73"/>
      <c r="BD758" s="73"/>
      <c r="BE758" s="73"/>
      <c r="BF758" s="73"/>
      <c r="BG758" s="73"/>
      <c r="BH758" s="73"/>
      <c r="BI758" s="73"/>
      <c r="BJ758" s="73"/>
      <c r="BK758" s="73"/>
      <c r="BL758" s="73"/>
      <c r="BM758" s="73"/>
      <c r="BN758" s="73"/>
    </row>
    <row r="759" spans="1:66" ht="13.2" x14ac:dyDescent="0.3">
      <c r="A759" s="73"/>
      <c r="B759" s="73"/>
      <c r="C759" s="73"/>
      <c r="D759" s="73"/>
      <c r="E759" s="73"/>
      <c r="F759" s="73"/>
      <c r="G759" s="73"/>
      <c r="H759" s="73"/>
      <c r="I759" s="73"/>
      <c r="J759" s="73"/>
      <c r="L759" s="73"/>
      <c r="M759" s="73"/>
      <c r="N759" s="73"/>
      <c r="O759" s="73"/>
      <c r="P759" s="73"/>
      <c r="Q759" s="73"/>
      <c r="R759" s="73"/>
      <c r="X759" s="73"/>
      <c r="Y759" s="73"/>
      <c r="Z759" s="73"/>
      <c r="AA759" s="73"/>
      <c r="AB759" s="73"/>
      <c r="AC759" s="73"/>
      <c r="AD759" s="73"/>
      <c r="AE759" s="73"/>
      <c r="AF759" s="73"/>
      <c r="AG759" s="73"/>
      <c r="AH759" s="73"/>
      <c r="AI759" s="73"/>
      <c r="AJ759" s="73"/>
      <c r="AK759" s="73"/>
      <c r="AL759" s="73"/>
      <c r="AM759" s="73"/>
      <c r="AN759" s="73"/>
      <c r="AO759" s="73"/>
      <c r="AP759" s="73"/>
      <c r="AQ759" s="73"/>
      <c r="AR759" s="73"/>
      <c r="AS759" s="73"/>
      <c r="AT759" s="73"/>
      <c r="AU759" s="73"/>
      <c r="AV759" s="73"/>
      <c r="AW759" s="73"/>
      <c r="AX759" s="73"/>
      <c r="AY759" s="73"/>
      <c r="AZ759" s="73"/>
      <c r="BA759" s="73"/>
      <c r="BB759" s="73"/>
      <c r="BC759" s="73"/>
      <c r="BD759" s="73"/>
      <c r="BE759" s="73"/>
      <c r="BF759" s="73"/>
      <c r="BG759" s="73"/>
      <c r="BH759" s="73"/>
      <c r="BI759" s="73"/>
      <c r="BJ759" s="73"/>
      <c r="BK759" s="73"/>
      <c r="BL759" s="73"/>
      <c r="BM759" s="73"/>
      <c r="BN759" s="73"/>
    </row>
    <row r="760" spans="1:66" ht="13.2" x14ac:dyDescent="0.3">
      <c r="A760" s="73"/>
      <c r="B760" s="73"/>
      <c r="C760" s="73"/>
      <c r="D760" s="73"/>
      <c r="E760" s="73"/>
      <c r="F760" s="73"/>
      <c r="G760" s="73"/>
      <c r="H760" s="73"/>
      <c r="I760" s="73"/>
      <c r="J760" s="73"/>
      <c r="L760" s="73"/>
      <c r="M760" s="73"/>
      <c r="N760" s="73"/>
      <c r="O760" s="73"/>
      <c r="P760" s="73"/>
      <c r="Q760" s="73"/>
      <c r="R760" s="73"/>
      <c r="X760" s="73"/>
      <c r="Y760" s="73"/>
      <c r="Z760" s="73"/>
      <c r="AA760" s="73"/>
      <c r="AB760" s="73"/>
      <c r="AC760" s="73"/>
      <c r="AD760" s="73"/>
      <c r="AE760" s="73"/>
      <c r="AF760" s="73"/>
      <c r="AG760" s="73"/>
      <c r="AH760" s="73"/>
      <c r="AI760" s="73"/>
      <c r="AJ760" s="73"/>
      <c r="AK760" s="73"/>
      <c r="AL760" s="73"/>
      <c r="AM760" s="73"/>
      <c r="AN760" s="73"/>
      <c r="AO760" s="73"/>
      <c r="AP760" s="73"/>
      <c r="AQ760" s="73"/>
      <c r="AR760" s="73"/>
      <c r="AS760" s="73"/>
      <c r="AT760" s="73"/>
      <c r="AU760" s="73"/>
      <c r="AV760" s="73"/>
      <c r="AW760" s="73"/>
      <c r="AX760" s="73"/>
      <c r="AY760" s="73"/>
      <c r="AZ760" s="73"/>
      <c r="BA760" s="73"/>
      <c r="BB760" s="73"/>
      <c r="BC760" s="73"/>
      <c r="BD760" s="73"/>
      <c r="BE760" s="73"/>
      <c r="BF760" s="73"/>
      <c r="BG760" s="73"/>
      <c r="BH760" s="73"/>
      <c r="BI760" s="73"/>
      <c r="BJ760" s="73"/>
      <c r="BK760" s="73"/>
      <c r="BL760" s="73"/>
      <c r="BM760" s="73"/>
      <c r="BN760" s="73"/>
    </row>
    <row r="761" spans="1:66" ht="13.2" x14ac:dyDescent="0.3">
      <c r="A761" s="73"/>
      <c r="B761" s="73"/>
      <c r="C761" s="73"/>
      <c r="D761" s="73"/>
      <c r="E761" s="73"/>
      <c r="F761" s="73"/>
      <c r="G761" s="73"/>
      <c r="H761" s="73"/>
      <c r="I761" s="73"/>
      <c r="J761" s="73"/>
      <c r="L761" s="73"/>
      <c r="M761" s="73"/>
      <c r="N761" s="73"/>
      <c r="O761" s="73"/>
      <c r="P761" s="73"/>
      <c r="Q761" s="73"/>
      <c r="R761" s="73"/>
      <c r="X761" s="73"/>
      <c r="Y761" s="73"/>
      <c r="Z761" s="73"/>
      <c r="AA761" s="73"/>
      <c r="AB761" s="73"/>
      <c r="AC761" s="73"/>
      <c r="AD761" s="73"/>
      <c r="AE761" s="73"/>
      <c r="AF761" s="73"/>
      <c r="AG761" s="73"/>
      <c r="AH761" s="73"/>
      <c r="AI761" s="73"/>
      <c r="AJ761" s="73"/>
      <c r="AK761" s="73"/>
      <c r="AL761" s="73"/>
      <c r="AM761" s="73"/>
      <c r="AN761" s="73"/>
      <c r="AO761" s="73"/>
      <c r="AP761" s="73"/>
      <c r="AQ761" s="73"/>
      <c r="AR761" s="73"/>
      <c r="AS761" s="73"/>
      <c r="AT761" s="73"/>
      <c r="AU761" s="73"/>
      <c r="AV761" s="73"/>
      <c r="AW761" s="73"/>
      <c r="AX761" s="73"/>
      <c r="AY761" s="73"/>
      <c r="AZ761" s="73"/>
      <c r="BA761" s="73"/>
      <c r="BB761" s="73"/>
      <c r="BC761" s="73"/>
      <c r="BD761" s="73"/>
      <c r="BE761" s="73"/>
      <c r="BF761" s="73"/>
      <c r="BG761" s="73"/>
      <c r="BH761" s="73"/>
      <c r="BI761" s="73"/>
      <c r="BJ761" s="73"/>
      <c r="BK761" s="73"/>
      <c r="BL761" s="73"/>
      <c r="BM761" s="73"/>
      <c r="BN761" s="73"/>
    </row>
    <row r="762" spans="1:66" ht="13.2" x14ac:dyDescent="0.3">
      <c r="A762" s="73"/>
      <c r="B762" s="73"/>
      <c r="C762" s="73"/>
      <c r="D762" s="73"/>
      <c r="E762" s="73"/>
      <c r="F762" s="73"/>
      <c r="G762" s="73"/>
      <c r="H762" s="73"/>
      <c r="I762" s="73"/>
      <c r="J762" s="73"/>
      <c r="L762" s="73"/>
      <c r="M762" s="73"/>
      <c r="N762" s="73"/>
      <c r="O762" s="73"/>
      <c r="P762" s="73"/>
      <c r="Q762" s="73"/>
      <c r="R762" s="73"/>
      <c r="X762" s="73"/>
      <c r="Y762" s="73"/>
      <c r="Z762" s="73"/>
      <c r="AA762" s="73"/>
      <c r="AB762" s="73"/>
      <c r="AC762" s="73"/>
      <c r="AD762" s="73"/>
      <c r="AE762" s="73"/>
      <c r="AF762" s="73"/>
      <c r="AG762" s="73"/>
      <c r="AH762" s="73"/>
      <c r="AI762" s="73"/>
      <c r="AJ762" s="73"/>
      <c r="AK762" s="73"/>
      <c r="AL762" s="73"/>
      <c r="AM762" s="73"/>
      <c r="AN762" s="73"/>
      <c r="AO762" s="73"/>
      <c r="AP762" s="73"/>
      <c r="AQ762" s="73"/>
      <c r="AR762" s="73"/>
      <c r="AS762" s="73"/>
      <c r="AT762" s="73"/>
      <c r="AU762" s="73"/>
      <c r="AV762" s="73"/>
      <c r="AW762" s="73"/>
      <c r="AX762" s="73"/>
      <c r="AY762" s="73"/>
      <c r="AZ762" s="73"/>
      <c r="BA762" s="73"/>
      <c r="BB762" s="73"/>
      <c r="BC762" s="73"/>
      <c r="BD762" s="73"/>
      <c r="BE762" s="73"/>
      <c r="BF762" s="73"/>
      <c r="BG762" s="73"/>
      <c r="BH762" s="73"/>
      <c r="BI762" s="73"/>
      <c r="BJ762" s="73"/>
      <c r="BK762" s="73"/>
      <c r="BL762" s="73"/>
      <c r="BM762" s="73"/>
      <c r="BN762" s="73"/>
    </row>
    <row r="763" spans="1:66" ht="13.2" x14ac:dyDescent="0.3">
      <c r="A763" s="73"/>
      <c r="B763" s="73"/>
      <c r="C763" s="73"/>
      <c r="D763" s="73"/>
      <c r="E763" s="73"/>
      <c r="F763" s="73"/>
      <c r="G763" s="73"/>
      <c r="H763" s="73"/>
      <c r="I763" s="73"/>
      <c r="J763" s="73"/>
      <c r="L763" s="73"/>
      <c r="M763" s="73"/>
      <c r="N763" s="73"/>
      <c r="O763" s="73"/>
      <c r="P763" s="73"/>
      <c r="Q763" s="73"/>
      <c r="R763" s="73"/>
      <c r="X763" s="73"/>
      <c r="Y763" s="73"/>
      <c r="Z763" s="73"/>
      <c r="AA763" s="73"/>
      <c r="AB763" s="73"/>
      <c r="AC763" s="73"/>
      <c r="AD763" s="73"/>
      <c r="AE763" s="73"/>
      <c r="AF763" s="73"/>
      <c r="AG763" s="73"/>
      <c r="AH763" s="73"/>
      <c r="AI763" s="73"/>
      <c r="AJ763" s="73"/>
      <c r="AK763" s="73"/>
      <c r="AL763" s="73"/>
      <c r="AM763" s="73"/>
      <c r="AN763" s="73"/>
      <c r="AO763" s="73"/>
      <c r="AP763" s="73"/>
      <c r="AQ763" s="73"/>
      <c r="AR763" s="73"/>
      <c r="AS763" s="73"/>
      <c r="AT763" s="73"/>
      <c r="AU763" s="73"/>
      <c r="AV763" s="73"/>
      <c r="AW763" s="73"/>
      <c r="AX763" s="73"/>
      <c r="AY763" s="73"/>
      <c r="AZ763" s="73"/>
      <c r="BA763" s="73"/>
      <c r="BB763" s="73"/>
      <c r="BC763" s="73"/>
      <c r="BD763" s="73"/>
      <c r="BE763" s="73"/>
      <c r="BF763" s="73"/>
      <c r="BG763" s="73"/>
      <c r="BH763" s="73"/>
      <c r="BI763" s="73"/>
      <c r="BJ763" s="73"/>
      <c r="BK763" s="73"/>
      <c r="BL763" s="73"/>
      <c r="BM763" s="73"/>
      <c r="BN763" s="73"/>
    </row>
    <row r="764" spans="1:66" ht="13.2" x14ac:dyDescent="0.3">
      <c r="A764" s="73"/>
      <c r="B764" s="73"/>
      <c r="C764" s="73"/>
      <c r="D764" s="73"/>
      <c r="E764" s="73"/>
      <c r="F764" s="73"/>
      <c r="G764" s="73"/>
      <c r="H764" s="73"/>
      <c r="I764" s="73"/>
      <c r="J764" s="73"/>
      <c r="L764" s="73"/>
      <c r="M764" s="73"/>
      <c r="N764" s="73"/>
      <c r="O764" s="73"/>
      <c r="P764" s="73"/>
      <c r="Q764" s="73"/>
      <c r="R764" s="73"/>
      <c r="X764" s="73"/>
      <c r="Y764" s="73"/>
      <c r="Z764" s="73"/>
      <c r="AA764" s="73"/>
      <c r="AB764" s="73"/>
      <c r="AC764" s="73"/>
      <c r="AD764" s="73"/>
      <c r="AE764" s="73"/>
      <c r="AF764" s="73"/>
      <c r="AG764" s="73"/>
      <c r="AH764" s="73"/>
      <c r="AI764" s="73"/>
      <c r="AJ764" s="73"/>
      <c r="AK764" s="73"/>
      <c r="AL764" s="73"/>
      <c r="AM764" s="73"/>
      <c r="AN764" s="73"/>
      <c r="AO764" s="73"/>
      <c r="AP764" s="73"/>
      <c r="AQ764" s="73"/>
      <c r="AR764" s="73"/>
      <c r="AS764" s="73"/>
      <c r="AT764" s="73"/>
      <c r="AU764" s="73"/>
      <c r="AV764" s="73"/>
      <c r="AW764" s="73"/>
      <c r="AX764" s="73"/>
      <c r="AY764" s="73"/>
      <c r="AZ764" s="73"/>
      <c r="BA764" s="73"/>
      <c r="BB764" s="73"/>
      <c r="BC764" s="73"/>
      <c r="BD764" s="73"/>
      <c r="BE764" s="73"/>
      <c r="BF764" s="73"/>
      <c r="BG764" s="73"/>
      <c r="BH764" s="73"/>
      <c r="BI764" s="73"/>
      <c r="BJ764" s="73"/>
      <c r="BK764" s="73"/>
      <c r="BL764" s="73"/>
      <c r="BM764" s="73"/>
      <c r="BN764" s="73"/>
    </row>
    <row r="765" spans="1:66" ht="13.2" x14ac:dyDescent="0.3">
      <c r="A765" s="73"/>
      <c r="B765" s="73"/>
      <c r="C765" s="73"/>
      <c r="D765" s="73"/>
      <c r="E765" s="73"/>
      <c r="F765" s="73"/>
      <c r="G765" s="73"/>
      <c r="H765" s="73"/>
      <c r="I765" s="73"/>
      <c r="J765" s="73"/>
      <c r="L765" s="73"/>
      <c r="M765" s="73"/>
      <c r="N765" s="73"/>
      <c r="O765" s="73"/>
      <c r="P765" s="73"/>
      <c r="Q765" s="73"/>
      <c r="R765" s="73"/>
      <c r="X765" s="73"/>
      <c r="Y765" s="73"/>
      <c r="Z765" s="73"/>
      <c r="AA765" s="73"/>
      <c r="AB765" s="73"/>
      <c r="AC765" s="73"/>
      <c r="AD765" s="73"/>
      <c r="AE765" s="73"/>
      <c r="AF765" s="73"/>
      <c r="AG765" s="73"/>
      <c r="AH765" s="73"/>
      <c r="AI765" s="73"/>
      <c r="AJ765" s="73"/>
      <c r="AK765" s="73"/>
      <c r="AL765" s="73"/>
      <c r="AM765" s="73"/>
      <c r="AN765" s="73"/>
      <c r="AO765" s="73"/>
      <c r="AP765" s="73"/>
      <c r="AQ765" s="73"/>
      <c r="AR765" s="73"/>
      <c r="AS765" s="73"/>
      <c r="AT765" s="73"/>
      <c r="AU765" s="73"/>
      <c r="AV765" s="73"/>
      <c r="AW765" s="73"/>
      <c r="AX765" s="73"/>
      <c r="AY765" s="73"/>
      <c r="AZ765" s="73"/>
      <c r="BA765" s="73"/>
      <c r="BB765" s="73"/>
      <c r="BC765" s="73"/>
      <c r="BD765" s="73"/>
      <c r="BE765" s="73"/>
      <c r="BF765" s="73"/>
      <c r="BG765" s="73"/>
      <c r="BH765" s="73"/>
      <c r="BI765" s="73"/>
      <c r="BJ765" s="73"/>
      <c r="BK765" s="73"/>
      <c r="BL765" s="73"/>
      <c r="BM765" s="73"/>
      <c r="BN765" s="73"/>
    </row>
    <row r="766" spans="1:66" ht="13.2" x14ac:dyDescent="0.3">
      <c r="A766" s="73"/>
      <c r="B766" s="73"/>
      <c r="C766" s="73"/>
      <c r="D766" s="73"/>
      <c r="E766" s="73"/>
      <c r="F766" s="73"/>
      <c r="G766" s="73"/>
      <c r="H766" s="73"/>
      <c r="I766" s="73"/>
      <c r="J766" s="73"/>
      <c r="L766" s="73"/>
      <c r="M766" s="73"/>
      <c r="N766" s="73"/>
      <c r="O766" s="73"/>
      <c r="P766" s="73"/>
      <c r="Q766" s="73"/>
      <c r="R766" s="73"/>
      <c r="X766" s="73"/>
      <c r="Y766" s="73"/>
      <c r="Z766" s="73"/>
      <c r="AA766" s="73"/>
      <c r="AB766" s="73"/>
      <c r="AC766" s="73"/>
      <c r="AD766" s="73"/>
      <c r="AE766" s="73"/>
      <c r="AF766" s="73"/>
      <c r="AG766" s="73"/>
      <c r="AH766" s="73"/>
      <c r="AI766" s="73"/>
      <c r="AJ766" s="73"/>
      <c r="AK766" s="73"/>
      <c r="AL766" s="73"/>
      <c r="AM766" s="73"/>
      <c r="AN766" s="73"/>
      <c r="AO766" s="73"/>
      <c r="AP766" s="73"/>
      <c r="AQ766" s="73"/>
      <c r="AR766" s="73"/>
      <c r="AS766" s="73"/>
      <c r="AT766" s="73"/>
      <c r="AU766" s="73"/>
      <c r="AV766" s="73"/>
      <c r="AW766" s="73"/>
      <c r="AX766" s="73"/>
      <c r="AY766" s="73"/>
      <c r="AZ766" s="73"/>
      <c r="BA766" s="73"/>
      <c r="BB766" s="73"/>
      <c r="BC766" s="73"/>
      <c r="BD766" s="73"/>
      <c r="BE766" s="73"/>
      <c r="BF766" s="73"/>
      <c r="BG766" s="73"/>
      <c r="BH766" s="73"/>
      <c r="BI766" s="73"/>
      <c r="BJ766" s="73"/>
      <c r="BK766" s="73"/>
      <c r="BL766" s="73"/>
      <c r="BM766" s="73"/>
      <c r="BN766" s="73"/>
    </row>
    <row r="767" spans="1:66" ht="13.2" x14ac:dyDescent="0.3">
      <c r="A767" s="73"/>
      <c r="B767" s="73"/>
      <c r="C767" s="73"/>
      <c r="D767" s="73"/>
      <c r="E767" s="73"/>
      <c r="F767" s="73"/>
      <c r="G767" s="73"/>
      <c r="H767" s="73"/>
      <c r="I767" s="73"/>
      <c r="J767" s="73"/>
      <c r="L767" s="73"/>
      <c r="M767" s="73"/>
      <c r="N767" s="73"/>
      <c r="O767" s="73"/>
      <c r="P767" s="73"/>
      <c r="Q767" s="73"/>
      <c r="R767" s="73"/>
      <c r="X767" s="73"/>
      <c r="Y767" s="73"/>
      <c r="Z767" s="73"/>
      <c r="AA767" s="73"/>
      <c r="AB767" s="73"/>
      <c r="AC767" s="73"/>
      <c r="AD767" s="73"/>
      <c r="AE767" s="73"/>
      <c r="AF767" s="73"/>
      <c r="AG767" s="73"/>
      <c r="AH767" s="73"/>
      <c r="AI767" s="73"/>
      <c r="AJ767" s="73"/>
      <c r="AK767" s="73"/>
      <c r="AL767" s="73"/>
      <c r="AM767" s="73"/>
      <c r="AN767" s="73"/>
      <c r="AO767" s="73"/>
      <c r="AP767" s="73"/>
      <c r="AQ767" s="73"/>
      <c r="AR767" s="73"/>
      <c r="AS767" s="73"/>
      <c r="AT767" s="73"/>
      <c r="AU767" s="73"/>
      <c r="AV767" s="73"/>
      <c r="AW767" s="73"/>
      <c r="AX767" s="73"/>
      <c r="AY767" s="73"/>
      <c r="AZ767" s="73"/>
      <c r="BA767" s="73"/>
      <c r="BB767" s="73"/>
      <c r="BC767" s="73"/>
      <c r="BD767" s="73"/>
      <c r="BE767" s="73"/>
      <c r="BF767" s="73"/>
      <c r="BG767" s="73"/>
      <c r="BH767" s="73"/>
      <c r="BI767" s="73"/>
      <c r="BJ767" s="73"/>
      <c r="BK767" s="73"/>
      <c r="BL767" s="73"/>
      <c r="BM767" s="73"/>
      <c r="BN767" s="73"/>
    </row>
    <row r="768" spans="1:66" ht="13.2" x14ac:dyDescent="0.3">
      <c r="A768" s="73"/>
      <c r="B768" s="73"/>
      <c r="C768" s="73"/>
      <c r="D768" s="73"/>
      <c r="E768" s="73"/>
      <c r="F768" s="73"/>
      <c r="G768" s="73"/>
      <c r="H768" s="73"/>
      <c r="I768" s="73"/>
      <c r="J768" s="73"/>
      <c r="L768" s="73"/>
      <c r="M768" s="73"/>
      <c r="N768" s="73"/>
      <c r="O768" s="73"/>
      <c r="P768" s="73"/>
      <c r="Q768" s="73"/>
      <c r="R768" s="73"/>
      <c r="X768" s="73"/>
      <c r="Y768" s="73"/>
      <c r="Z768" s="73"/>
      <c r="AA768" s="73"/>
      <c r="AB768" s="73"/>
      <c r="AC768" s="73"/>
      <c r="AD768" s="73"/>
      <c r="AE768" s="73"/>
      <c r="AF768" s="73"/>
      <c r="AG768" s="73"/>
      <c r="AH768" s="73"/>
      <c r="AI768" s="73"/>
      <c r="AJ768" s="73"/>
      <c r="AK768" s="73"/>
      <c r="AL768" s="73"/>
      <c r="AM768" s="73"/>
      <c r="AN768" s="73"/>
      <c r="AO768" s="73"/>
      <c r="AP768" s="73"/>
      <c r="AQ768" s="73"/>
      <c r="AR768" s="73"/>
      <c r="AS768" s="73"/>
      <c r="AT768" s="73"/>
      <c r="AU768" s="73"/>
      <c r="AV768" s="73"/>
      <c r="AW768" s="73"/>
      <c r="AX768" s="73"/>
      <c r="AY768" s="73"/>
      <c r="AZ768" s="73"/>
      <c r="BA768" s="73"/>
      <c r="BB768" s="73"/>
      <c r="BC768" s="73"/>
      <c r="BD768" s="73"/>
      <c r="BE768" s="73"/>
      <c r="BF768" s="73"/>
      <c r="BG768" s="73"/>
      <c r="BH768" s="73"/>
      <c r="BI768" s="73"/>
      <c r="BJ768" s="73"/>
      <c r="BK768" s="73"/>
      <c r="BL768" s="73"/>
      <c r="BM768" s="73"/>
      <c r="BN768" s="73"/>
    </row>
    <row r="769" spans="1:66" ht="13.2" x14ac:dyDescent="0.3">
      <c r="A769" s="73"/>
      <c r="B769" s="73"/>
      <c r="C769" s="73"/>
      <c r="D769" s="73"/>
      <c r="E769" s="73"/>
      <c r="F769" s="73"/>
      <c r="G769" s="73"/>
      <c r="H769" s="73"/>
      <c r="I769" s="73"/>
      <c r="J769" s="73"/>
      <c r="L769" s="73"/>
      <c r="M769" s="73"/>
      <c r="N769" s="73"/>
      <c r="O769" s="73"/>
      <c r="P769" s="73"/>
      <c r="Q769" s="73"/>
      <c r="R769" s="73"/>
      <c r="X769" s="73"/>
      <c r="Y769" s="73"/>
      <c r="Z769" s="73"/>
      <c r="AA769" s="73"/>
      <c r="AB769" s="73"/>
      <c r="AC769" s="73"/>
      <c r="AD769" s="73"/>
      <c r="AE769" s="73"/>
      <c r="AF769" s="73"/>
      <c r="AG769" s="73"/>
      <c r="AH769" s="73"/>
      <c r="AI769" s="73"/>
      <c r="AJ769" s="73"/>
      <c r="AK769" s="73"/>
      <c r="AL769" s="73"/>
      <c r="AM769" s="73"/>
      <c r="AN769" s="73"/>
      <c r="AO769" s="73"/>
      <c r="AP769" s="73"/>
      <c r="AQ769" s="73"/>
      <c r="AR769" s="73"/>
      <c r="AS769" s="73"/>
      <c r="AT769" s="73"/>
      <c r="AU769" s="73"/>
      <c r="AV769" s="73"/>
      <c r="AW769" s="73"/>
      <c r="AX769" s="73"/>
      <c r="AY769" s="73"/>
      <c r="AZ769" s="73"/>
      <c r="BA769" s="73"/>
      <c r="BB769" s="73"/>
      <c r="BC769" s="73"/>
      <c r="BD769" s="73"/>
      <c r="BE769" s="73"/>
      <c r="BF769" s="73"/>
      <c r="BG769" s="73"/>
      <c r="BH769" s="73"/>
      <c r="BI769" s="73"/>
      <c r="BJ769" s="73"/>
      <c r="BK769" s="73"/>
      <c r="BL769" s="73"/>
      <c r="BM769" s="73"/>
      <c r="BN769" s="73"/>
    </row>
    <row r="770" spans="1:66" ht="13.2" x14ac:dyDescent="0.3">
      <c r="A770" s="73"/>
      <c r="B770" s="73"/>
      <c r="C770" s="73"/>
      <c r="D770" s="73"/>
      <c r="E770" s="73"/>
      <c r="F770" s="73"/>
      <c r="G770" s="73"/>
      <c r="H770" s="73"/>
      <c r="I770" s="73"/>
      <c r="J770" s="73"/>
      <c r="L770" s="73"/>
      <c r="M770" s="73"/>
      <c r="N770" s="73"/>
      <c r="O770" s="73"/>
      <c r="P770" s="73"/>
      <c r="Q770" s="73"/>
      <c r="R770" s="73"/>
      <c r="X770" s="73"/>
      <c r="Y770" s="73"/>
      <c r="Z770" s="73"/>
      <c r="AA770" s="73"/>
      <c r="AB770" s="73"/>
      <c r="AC770" s="73"/>
      <c r="AD770" s="73"/>
      <c r="AE770" s="73"/>
      <c r="AF770" s="73"/>
      <c r="AG770" s="73"/>
      <c r="AH770" s="73"/>
      <c r="AI770" s="73"/>
      <c r="AJ770" s="73"/>
      <c r="AK770" s="73"/>
      <c r="AL770" s="73"/>
      <c r="AM770" s="73"/>
      <c r="AN770" s="73"/>
      <c r="AO770" s="73"/>
      <c r="AP770" s="73"/>
      <c r="AQ770" s="73"/>
      <c r="AR770" s="73"/>
      <c r="AS770" s="73"/>
      <c r="AT770" s="73"/>
      <c r="AU770" s="73"/>
      <c r="AV770" s="73"/>
      <c r="AW770" s="73"/>
      <c r="AX770" s="73"/>
      <c r="AY770" s="73"/>
      <c r="AZ770" s="73"/>
      <c r="BA770" s="73"/>
      <c r="BB770" s="73"/>
      <c r="BC770" s="73"/>
      <c r="BD770" s="73"/>
      <c r="BE770" s="73"/>
      <c r="BF770" s="73"/>
      <c r="BG770" s="73"/>
      <c r="BH770" s="73"/>
      <c r="BI770" s="73"/>
      <c r="BJ770" s="73"/>
      <c r="BK770" s="73"/>
      <c r="BL770" s="73"/>
      <c r="BM770" s="73"/>
      <c r="BN770" s="73"/>
    </row>
    <row r="771" spans="1:66" ht="13.2" x14ac:dyDescent="0.3">
      <c r="A771" s="73"/>
      <c r="B771" s="73"/>
      <c r="C771" s="73"/>
      <c r="D771" s="73"/>
      <c r="E771" s="73"/>
      <c r="F771" s="73"/>
      <c r="G771" s="73"/>
      <c r="H771" s="73"/>
      <c r="I771" s="73"/>
      <c r="J771" s="73"/>
      <c r="L771" s="73"/>
      <c r="M771" s="73"/>
      <c r="N771" s="73"/>
      <c r="O771" s="73"/>
      <c r="P771" s="73"/>
      <c r="Q771" s="73"/>
      <c r="R771" s="73"/>
      <c r="X771" s="73"/>
      <c r="Y771" s="73"/>
      <c r="Z771" s="73"/>
      <c r="AA771" s="73"/>
      <c r="AB771" s="73"/>
      <c r="AC771" s="73"/>
      <c r="AD771" s="73"/>
      <c r="AE771" s="73"/>
      <c r="AF771" s="73"/>
      <c r="AG771" s="73"/>
      <c r="AH771" s="73"/>
      <c r="AI771" s="73"/>
      <c r="AJ771" s="73"/>
      <c r="AK771" s="73"/>
      <c r="AL771" s="73"/>
      <c r="AM771" s="73"/>
      <c r="AN771" s="73"/>
      <c r="AO771" s="73"/>
      <c r="AP771" s="73"/>
      <c r="AQ771" s="73"/>
      <c r="AR771" s="73"/>
      <c r="AS771" s="73"/>
      <c r="AT771" s="73"/>
      <c r="AU771" s="73"/>
      <c r="AV771" s="73"/>
      <c r="AW771" s="73"/>
      <c r="AX771" s="73"/>
      <c r="AY771" s="73"/>
      <c r="AZ771" s="73"/>
      <c r="BA771" s="73"/>
      <c r="BB771" s="73"/>
      <c r="BC771" s="73"/>
      <c r="BD771" s="73"/>
      <c r="BE771" s="73"/>
      <c r="BF771" s="73"/>
      <c r="BG771" s="73"/>
      <c r="BH771" s="73"/>
      <c r="BI771" s="73"/>
      <c r="BJ771" s="73"/>
      <c r="BK771" s="73"/>
      <c r="BL771" s="73"/>
      <c r="BM771" s="73"/>
      <c r="BN771" s="73"/>
    </row>
    <row r="772" spans="1:66" ht="13.2" x14ac:dyDescent="0.3">
      <c r="A772" s="73"/>
      <c r="B772" s="73"/>
      <c r="C772" s="73"/>
      <c r="D772" s="73"/>
      <c r="E772" s="73"/>
      <c r="F772" s="73"/>
      <c r="G772" s="73"/>
      <c r="H772" s="73"/>
      <c r="I772" s="73"/>
      <c r="J772" s="73"/>
      <c r="L772" s="73"/>
      <c r="M772" s="73"/>
      <c r="N772" s="73"/>
      <c r="O772" s="73"/>
      <c r="P772" s="73"/>
      <c r="Q772" s="73"/>
      <c r="R772" s="73"/>
      <c r="X772" s="73"/>
      <c r="Y772" s="73"/>
      <c r="Z772" s="73"/>
      <c r="AA772" s="73"/>
      <c r="AB772" s="73"/>
      <c r="AC772" s="73"/>
      <c r="AD772" s="73"/>
      <c r="AE772" s="73"/>
      <c r="AF772" s="73"/>
      <c r="AG772" s="73"/>
      <c r="AH772" s="73"/>
      <c r="AI772" s="73"/>
      <c r="AJ772" s="73"/>
      <c r="AK772" s="73"/>
      <c r="AL772" s="73"/>
      <c r="AM772" s="73"/>
      <c r="AN772" s="73"/>
      <c r="AO772" s="73"/>
      <c r="AP772" s="73"/>
      <c r="AQ772" s="73"/>
      <c r="AR772" s="73"/>
      <c r="AS772" s="73"/>
      <c r="AT772" s="73"/>
      <c r="AU772" s="73"/>
      <c r="AV772" s="73"/>
      <c r="AW772" s="73"/>
      <c r="AX772" s="73"/>
      <c r="AY772" s="73"/>
      <c r="AZ772" s="73"/>
      <c r="BA772" s="73"/>
      <c r="BB772" s="73"/>
      <c r="BC772" s="73"/>
      <c r="BD772" s="73"/>
      <c r="BE772" s="73"/>
      <c r="BF772" s="73"/>
      <c r="BG772" s="73"/>
      <c r="BH772" s="73"/>
      <c r="BI772" s="73"/>
      <c r="BJ772" s="73"/>
      <c r="BK772" s="73"/>
      <c r="BL772" s="73"/>
      <c r="BM772" s="73"/>
      <c r="BN772" s="73"/>
    </row>
    <row r="773" spans="1:66" ht="13.2" x14ac:dyDescent="0.3">
      <c r="A773" s="73"/>
      <c r="B773" s="73"/>
      <c r="C773" s="73"/>
      <c r="D773" s="73"/>
      <c r="E773" s="73"/>
      <c r="F773" s="73"/>
      <c r="G773" s="73"/>
      <c r="H773" s="73"/>
      <c r="I773" s="73"/>
      <c r="J773" s="73"/>
      <c r="L773" s="73"/>
      <c r="M773" s="73"/>
      <c r="N773" s="73"/>
      <c r="O773" s="73"/>
      <c r="P773" s="73"/>
      <c r="Q773" s="73"/>
      <c r="R773" s="73"/>
      <c r="X773" s="73"/>
      <c r="Y773" s="73"/>
      <c r="Z773" s="73"/>
      <c r="AA773" s="73"/>
      <c r="AB773" s="73"/>
      <c r="AC773" s="73"/>
      <c r="AD773" s="73"/>
      <c r="AE773" s="73"/>
      <c r="AF773" s="73"/>
      <c r="AG773" s="73"/>
      <c r="AH773" s="73"/>
      <c r="AI773" s="73"/>
      <c r="AJ773" s="73"/>
      <c r="AK773" s="73"/>
      <c r="AL773" s="73"/>
      <c r="AM773" s="73"/>
      <c r="AN773" s="73"/>
      <c r="AO773" s="73"/>
      <c r="AP773" s="73"/>
      <c r="AQ773" s="73"/>
      <c r="AR773" s="73"/>
      <c r="AS773" s="73"/>
      <c r="AT773" s="73"/>
      <c r="AU773" s="73"/>
      <c r="AV773" s="73"/>
      <c r="AW773" s="73"/>
      <c r="AX773" s="73"/>
      <c r="AY773" s="73"/>
      <c r="AZ773" s="73"/>
      <c r="BA773" s="73"/>
      <c r="BB773" s="73"/>
      <c r="BC773" s="73"/>
      <c r="BD773" s="73"/>
      <c r="BE773" s="73"/>
      <c r="BF773" s="73"/>
      <c r="BG773" s="73"/>
      <c r="BH773" s="73"/>
      <c r="BI773" s="73"/>
      <c r="BJ773" s="73"/>
      <c r="BK773" s="73"/>
      <c r="BL773" s="73"/>
      <c r="BM773" s="73"/>
      <c r="BN773" s="73"/>
    </row>
    <row r="774" spans="1:66" ht="13.2" x14ac:dyDescent="0.3">
      <c r="A774" s="73"/>
      <c r="B774" s="73"/>
      <c r="C774" s="73"/>
      <c r="D774" s="73"/>
      <c r="E774" s="73"/>
      <c r="F774" s="73"/>
      <c r="G774" s="73"/>
      <c r="H774" s="73"/>
      <c r="I774" s="73"/>
      <c r="J774" s="73"/>
      <c r="L774" s="73"/>
      <c r="M774" s="73"/>
      <c r="N774" s="73"/>
      <c r="O774" s="73"/>
      <c r="P774" s="73"/>
      <c r="Q774" s="73"/>
      <c r="R774" s="73"/>
      <c r="X774" s="73"/>
      <c r="Y774" s="73"/>
      <c r="Z774" s="73"/>
      <c r="AA774" s="73"/>
      <c r="AB774" s="73"/>
      <c r="AC774" s="73"/>
      <c r="AD774" s="73"/>
      <c r="AE774" s="73"/>
      <c r="AF774" s="73"/>
      <c r="AG774" s="73"/>
      <c r="AH774" s="73"/>
      <c r="AI774" s="73"/>
      <c r="AJ774" s="73"/>
      <c r="AK774" s="73"/>
      <c r="AL774" s="73"/>
      <c r="AM774" s="73"/>
      <c r="AN774" s="73"/>
      <c r="AO774" s="73"/>
      <c r="AP774" s="73"/>
      <c r="AQ774" s="73"/>
      <c r="AR774" s="73"/>
      <c r="AS774" s="73"/>
      <c r="AT774" s="73"/>
      <c r="AU774" s="73"/>
      <c r="AV774" s="73"/>
      <c r="AW774" s="73"/>
      <c r="AX774" s="73"/>
      <c r="AY774" s="73"/>
      <c r="AZ774" s="73"/>
      <c r="BA774" s="73"/>
      <c r="BB774" s="73"/>
      <c r="BC774" s="73"/>
      <c r="BD774" s="73"/>
      <c r="BE774" s="73"/>
      <c r="BF774" s="73"/>
      <c r="BG774" s="73"/>
      <c r="BH774" s="73"/>
      <c r="BI774" s="73"/>
      <c r="BJ774" s="73"/>
      <c r="BK774" s="73"/>
      <c r="BL774" s="73"/>
      <c r="BM774" s="73"/>
      <c r="BN774" s="73"/>
    </row>
    <row r="775" spans="1:66" ht="13.2" x14ac:dyDescent="0.3">
      <c r="A775" s="73"/>
      <c r="B775" s="73"/>
      <c r="C775" s="73"/>
      <c r="D775" s="73"/>
      <c r="E775" s="73"/>
      <c r="F775" s="73"/>
      <c r="G775" s="73"/>
      <c r="H775" s="73"/>
      <c r="I775" s="73"/>
      <c r="J775" s="73"/>
      <c r="L775" s="73"/>
      <c r="M775" s="73"/>
      <c r="N775" s="73"/>
      <c r="O775" s="73"/>
      <c r="P775" s="73"/>
      <c r="Q775" s="73"/>
      <c r="R775" s="73"/>
      <c r="X775" s="73"/>
      <c r="Y775" s="73"/>
      <c r="Z775" s="73"/>
      <c r="AA775" s="73"/>
      <c r="AB775" s="73"/>
      <c r="AC775" s="73"/>
      <c r="AD775" s="73"/>
      <c r="AE775" s="73"/>
      <c r="AF775" s="73"/>
      <c r="AG775" s="73"/>
      <c r="AH775" s="73"/>
      <c r="AI775" s="73"/>
      <c r="AJ775" s="73"/>
      <c r="AK775" s="73"/>
      <c r="AL775" s="73"/>
      <c r="AM775" s="73"/>
      <c r="AN775" s="73"/>
      <c r="AO775" s="73"/>
      <c r="AP775" s="73"/>
      <c r="AQ775" s="73"/>
      <c r="AR775" s="73"/>
      <c r="AS775" s="73"/>
      <c r="AT775" s="73"/>
      <c r="AU775" s="73"/>
      <c r="AV775" s="73"/>
      <c r="AW775" s="73"/>
      <c r="AX775" s="73"/>
      <c r="AY775" s="73"/>
      <c r="AZ775" s="73"/>
      <c r="BA775" s="73"/>
      <c r="BB775" s="73"/>
      <c r="BC775" s="73"/>
      <c r="BD775" s="73"/>
      <c r="BE775" s="73"/>
      <c r="BF775" s="73"/>
      <c r="BG775" s="73"/>
      <c r="BH775" s="73"/>
      <c r="BI775" s="73"/>
      <c r="BJ775" s="73"/>
      <c r="BK775" s="73"/>
      <c r="BL775" s="73"/>
      <c r="BM775" s="73"/>
      <c r="BN775" s="73"/>
    </row>
    <row r="776" spans="1:66" ht="13.2" x14ac:dyDescent="0.3">
      <c r="A776" s="73"/>
      <c r="B776" s="73"/>
      <c r="C776" s="73"/>
      <c r="D776" s="73"/>
      <c r="E776" s="73"/>
      <c r="F776" s="73"/>
      <c r="G776" s="73"/>
      <c r="H776" s="73"/>
      <c r="I776" s="73"/>
      <c r="J776" s="73"/>
      <c r="L776" s="73"/>
      <c r="M776" s="73"/>
      <c r="N776" s="73"/>
      <c r="O776" s="73"/>
      <c r="P776" s="73"/>
      <c r="Q776" s="73"/>
      <c r="R776" s="73"/>
      <c r="X776" s="73"/>
      <c r="Y776" s="73"/>
      <c r="Z776" s="73"/>
      <c r="AA776" s="73"/>
      <c r="AB776" s="73"/>
      <c r="AC776" s="73"/>
      <c r="AD776" s="73"/>
      <c r="AE776" s="73"/>
      <c r="AF776" s="73"/>
      <c r="AG776" s="73"/>
      <c r="AH776" s="73"/>
      <c r="AI776" s="73"/>
      <c r="AJ776" s="73"/>
      <c r="AK776" s="73"/>
      <c r="AL776" s="73"/>
      <c r="AM776" s="73"/>
      <c r="AN776" s="73"/>
      <c r="AO776" s="73"/>
      <c r="AP776" s="73"/>
      <c r="AQ776" s="73"/>
      <c r="AR776" s="73"/>
      <c r="AS776" s="73"/>
      <c r="AT776" s="73"/>
      <c r="AU776" s="73"/>
      <c r="AV776" s="73"/>
      <c r="AW776" s="73"/>
      <c r="AX776" s="73"/>
      <c r="AY776" s="73"/>
      <c r="AZ776" s="73"/>
      <c r="BA776" s="73"/>
      <c r="BB776" s="73"/>
      <c r="BC776" s="73"/>
      <c r="BD776" s="73"/>
      <c r="BE776" s="73"/>
      <c r="BF776" s="73"/>
      <c r="BG776" s="73"/>
      <c r="BH776" s="73"/>
      <c r="BI776" s="73"/>
      <c r="BJ776" s="73"/>
      <c r="BK776" s="73"/>
      <c r="BL776" s="73"/>
      <c r="BM776" s="73"/>
      <c r="BN776" s="73"/>
    </row>
    <row r="777" spans="1:66" ht="13.2" x14ac:dyDescent="0.3">
      <c r="A777" s="73"/>
      <c r="B777" s="73"/>
      <c r="C777" s="73"/>
      <c r="D777" s="73"/>
      <c r="E777" s="73"/>
      <c r="F777" s="73"/>
      <c r="G777" s="73"/>
      <c r="H777" s="73"/>
      <c r="I777" s="73"/>
      <c r="J777" s="73"/>
      <c r="L777" s="73"/>
      <c r="M777" s="73"/>
      <c r="N777" s="73"/>
      <c r="O777" s="73"/>
      <c r="P777" s="73"/>
      <c r="Q777" s="73"/>
      <c r="R777" s="73"/>
      <c r="X777" s="73"/>
      <c r="Y777" s="73"/>
      <c r="Z777" s="73"/>
      <c r="AA777" s="73"/>
      <c r="AB777" s="73"/>
      <c r="AC777" s="73"/>
      <c r="AD777" s="73"/>
      <c r="AE777" s="73"/>
      <c r="AF777" s="73"/>
      <c r="AG777" s="73"/>
      <c r="AH777" s="73"/>
      <c r="AI777" s="73"/>
      <c r="AJ777" s="73"/>
      <c r="AK777" s="73"/>
      <c r="AL777" s="73"/>
      <c r="AM777" s="73"/>
      <c r="AN777" s="73"/>
      <c r="AO777" s="73"/>
      <c r="AP777" s="73"/>
      <c r="AQ777" s="73"/>
      <c r="AR777" s="73"/>
      <c r="AS777" s="73"/>
      <c r="AT777" s="73"/>
      <c r="AU777" s="73"/>
      <c r="AV777" s="73"/>
      <c r="AW777" s="73"/>
      <c r="AX777" s="73"/>
      <c r="AY777" s="73"/>
      <c r="AZ777" s="73"/>
      <c r="BA777" s="73"/>
      <c r="BB777" s="73"/>
      <c r="BC777" s="73"/>
      <c r="BD777" s="73"/>
      <c r="BE777" s="73"/>
      <c r="BF777" s="73"/>
      <c r="BG777" s="73"/>
      <c r="BH777" s="73"/>
      <c r="BI777" s="73"/>
      <c r="BJ777" s="73"/>
      <c r="BK777" s="73"/>
      <c r="BL777" s="73"/>
      <c r="BM777" s="73"/>
      <c r="BN777" s="73"/>
    </row>
    <row r="778" spans="1:66" ht="13.2" x14ac:dyDescent="0.3">
      <c r="A778" s="73"/>
      <c r="B778" s="73"/>
      <c r="C778" s="73"/>
      <c r="D778" s="73"/>
      <c r="E778" s="73"/>
      <c r="F778" s="73"/>
      <c r="G778" s="73"/>
      <c r="H778" s="73"/>
      <c r="I778" s="73"/>
      <c r="J778" s="73"/>
      <c r="L778" s="73"/>
      <c r="M778" s="73"/>
      <c r="N778" s="73"/>
      <c r="O778" s="73"/>
      <c r="P778" s="73"/>
      <c r="Q778" s="73"/>
      <c r="R778" s="73"/>
      <c r="X778" s="73"/>
      <c r="Y778" s="73"/>
      <c r="Z778" s="73"/>
      <c r="AA778" s="73"/>
      <c r="AB778" s="73"/>
      <c r="AC778" s="73"/>
      <c r="AD778" s="73"/>
      <c r="AE778" s="73"/>
      <c r="AF778" s="73"/>
      <c r="AG778" s="73"/>
      <c r="AH778" s="73"/>
      <c r="AI778" s="73"/>
      <c r="AJ778" s="73"/>
      <c r="AK778" s="73"/>
      <c r="AL778" s="73"/>
      <c r="AM778" s="73"/>
      <c r="AN778" s="73"/>
      <c r="AO778" s="73"/>
      <c r="AP778" s="73"/>
      <c r="AQ778" s="73"/>
      <c r="AR778" s="73"/>
      <c r="AS778" s="73"/>
      <c r="AT778" s="73"/>
      <c r="AU778" s="73"/>
      <c r="AV778" s="73"/>
      <c r="AW778" s="73"/>
      <c r="AX778" s="73"/>
      <c r="AY778" s="73"/>
      <c r="AZ778" s="73"/>
      <c r="BA778" s="73"/>
      <c r="BB778" s="73"/>
      <c r="BC778" s="73"/>
      <c r="BD778" s="73"/>
      <c r="BE778" s="73"/>
      <c r="BF778" s="73"/>
      <c r="BG778" s="73"/>
      <c r="BH778" s="73"/>
      <c r="BI778" s="73"/>
      <c r="BJ778" s="73"/>
      <c r="BK778" s="73"/>
      <c r="BL778" s="73"/>
      <c r="BM778" s="73"/>
      <c r="BN778" s="73"/>
    </row>
    <row r="779" spans="1:66" ht="13.2" x14ac:dyDescent="0.3">
      <c r="A779" s="73"/>
      <c r="B779" s="73"/>
      <c r="C779" s="73"/>
      <c r="D779" s="73"/>
      <c r="E779" s="73"/>
      <c r="F779" s="73"/>
      <c r="G779" s="73"/>
      <c r="H779" s="73"/>
      <c r="I779" s="73"/>
      <c r="J779" s="73"/>
      <c r="L779" s="73"/>
      <c r="M779" s="73"/>
      <c r="N779" s="73"/>
      <c r="O779" s="73"/>
      <c r="P779" s="73"/>
      <c r="Q779" s="73"/>
      <c r="R779" s="73"/>
      <c r="X779" s="73"/>
      <c r="Y779" s="73"/>
      <c r="Z779" s="73"/>
      <c r="AA779" s="73"/>
      <c r="AB779" s="73"/>
      <c r="AC779" s="73"/>
      <c r="AD779" s="73"/>
      <c r="AE779" s="73"/>
      <c r="AF779" s="73"/>
      <c r="AG779" s="73"/>
      <c r="AH779" s="73"/>
      <c r="AI779" s="73"/>
      <c r="AJ779" s="73"/>
      <c r="AK779" s="73"/>
      <c r="AL779" s="73"/>
      <c r="AM779" s="73"/>
      <c r="AN779" s="73"/>
      <c r="AO779" s="73"/>
      <c r="AP779" s="73"/>
      <c r="AQ779" s="73"/>
      <c r="AR779" s="73"/>
      <c r="AS779" s="73"/>
      <c r="AT779" s="73"/>
      <c r="AU779" s="73"/>
      <c r="AV779" s="73"/>
      <c r="AW779" s="73"/>
      <c r="AX779" s="73"/>
      <c r="AY779" s="73"/>
      <c r="AZ779" s="73"/>
      <c r="BA779" s="73"/>
      <c r="BB779" s="73"/>
      <c r="BC779" s="73"/>
      <c r="BD779" s="73"/>
      <c r="BE779" s="73"/>
      <c r="BF779" s="73"/>
      <c r="BG779" s="73"/>
      <c r="BH779" s="73"/>
      <c r="BI779" s="73"/>
      <c r="BJ779" s="73"/>
      <c r="BK779" s="73"/>
      <c r="BL779" s="73"/>
      <c r="BM779" s="73"/>
      <c r="BN779" s="73"/>
    </row>
    <row r="780" spans="1:66" ht="13.2" x14ac:dyDescent="0.3">
      <c r="A780" s="73"/>
      <c r="B780" s="73"/>
      <c r="C780" s="73"/>
      <c r="D780" s="73"/>
      <c r="E780" s="73"/>
      <c r="F780" s="73"/>
      <c r="G780" s="73"/>
      <c r="H780" s="73"/>
      <c r="I780" s="73"/>
      <c r="J780" s="73"/>
      <c r="L780" s="73"/>
      <c r="M780" s="73"/>
      <c r="N780" s="73"/>
      <c r="O780" s="73"/>
      <c r="P780" s="73"/>
      <c r="Q780" s="73"/>
      <c r="R780" s="73"/>
      <c r="X780" s="73"/>
      <c r="Y780" s="73"/>
      <c r="Z780" s="73"/>
      <c r="AA780" s="73"/>
      <c r="AB780" s="73"/>
      <c r="AC780" s="73"/>
      <c r="AD780" s="73"/>
      <c r="AE780" s="73"/>
      <c r="AF780" s="73"/>
      <c r="AG780" s="73"/>
      <c r="AH780" s="73"/>
      <c r="AI780" s="73"/>
      <c r="AJ780" s="73"/>
      <c r="AK780" s="73"/>
      <c r="AL780" s="73"/>
      <c r="AM780" s="73"/>
      <c r="AN780" s="73"/>
      <c r="AO780" s="73"/>
      <c r="AP780" s="73"/>
      <c r="AQ780" s="73"/>
      <c r="AR780" s="73"/>
      <c r="AS780" s="73"/>
      <c r="AT780" s="73"/>
      <c r="AU780" s="73"/>
      <c r="AV780" s="73"/>
      <c r="AW780" s="73"/>
      <c r="AX780" s="73"/>
      <c r="AY780" s="73"/>
      <c r="AZ780" s="73"/>
      <c r="BA780" s="73"/>
      <c r="BB780" s="73"/>
      <c r="BC780" s="73"/>
      <c r="BD780" s="73"/>
      <c r="BE780" s="73"/>
      <c r="BF780" s="73"/>
      <c r="BG780" s="73"/>
      <c r="BH780" s="73"/>
      <c r="BI780" s="73"/>
      <c r="BJ780" s="73"/>
      <c r="BK780" s="73"/>
      <c r="BL780" s="73"/>
      <c r="BM780" s="73"/>
      <c r="BN780" s="73"/>
    </row>
    <row r="781" spans="1:66" ht="13.2" x14ac:dyDescent="0.3">
      <c r="A781" s="73"/>
      <c r="B781" s="73"/>
      <c r="C781" s="73"/>
      <c r="D781" s="73"/>
      <c r="E781" s="73"/>
      <c r="F781" s="73"/>
      <c r="G781" s="73"/>
      <c r="H781" s="73"/>
      <c r="I781" s="73"/>
      <c r="J781" s="73"/>
      <c r="L781" s="73"/>
      <c r="M781" s="73"/>
      <c r="N781" s="73"/>
      <c r="O781" s="73"/>
      <c r="P781" s="73"/>
      <c r="Q781" s="73"/>
      <c r="R781" s="73"/>
      <c r="X781" s="73"/>
      <c r="Y781" s="73"/>
      <c r="Z781" s="73"/>
      <c r="AA781" s="73"/>
      <c r="AB781" s="73"/>
      <c r="AC781" s="73"/>
      <c r="AD781" s="73"/>
      <c r="AE781" s="73"/>
      <c r="AF781" s="73"/>
      <c r="AG781" s="73"/>
      <c r="AH781" s="73"/>
      <c r="AI781" s="73"/>
      <c r="AJ781" s="73"/>
      <c r="AK781" s="73"/>
      <c r="AL781" s="73"/>
      <c r="AM781" s="73"/>
      <c r="AN781" s="73"/>
      <c r="AO781" s="73"/>
      <c r="AP781" s="73"/>
      <c r="AQ781" s="73"/>
      <c r="AR781" s="73"/>
      <c r="AS781" s="73"/>
      <c r="AT781" s="73"/>
      <c r="AU781" s="73"/>
      <c r="AV781" s="73"/>
      <c r="AW781" s="73"/>
      <c r="AX781" s="73"/>
      <c r="AY781" s="73"/>
      <c r="AZ781" s="73"/>
      <c r="BA781" s="73"/>
      <c r="BB781" s="73"/>
      <c r="BC781" s="73"/>
      <c r="BD781" s="73"/>
      <c r="BE781" s="73"/>
      <c r="BF781" s="73"/>
      <c r="BG781" s="73"/>
      <c r="BH781" s="73"/>
      <c r="BI781" s="73"/>
      <c r="BJ781" s="73"/>
      <c r="BK781" s="73"/>
      <c r="BL781" s="73"/>
      <c r="BM781" s="73"/>
      <c r="BN781" s="73"/>
    </row>
    <row r="782" spans="1:66" ht="13.2" x14ac:dyDescent="0.3">
      <c r="A782" s="73"/>
      <c r="B782" s="73"/>
      <c r="C782" s="73"/>
      <c r="D782" s="73"/>
      <c r="E782" s="73"/>
      <c r="F782" s="73"/>
      <c r="G782" s="73"/>
      <c r="H782" s="73"/>
      <c r="I782" s="73"/>
      <c r="J782" s="73"/>
      <c r="L782" s="73"/>
      <c r="M782" s="73"/>
      <c r="N782" s="73"/>
      <c r="O782" s="73"/>
      <c r="P782" s="73"/>
      <c r="Q782" s="73"/>
      <c r="R782" s="73"/>
      <c r="X782" s="73"/>
      <c r="Y782" s="73"/>
      <c r="Z782" s="73"/>
      <c r="AA782" s="73"/>
      <c r="AB782" s="73"/>
      <c r="AC782" s="73"/>
      <c r="AD782" s="73"/>
      <c r="AE782" s="73"/>
      <c r="AF782" s="73"/>
      <c r="AG782" s="73"/>
      <c r="AH782" s="73"/>
      <c r="AI782" s="73"/>
      <c r="AJ782" s="73"/>
      <c r="AK782" s="73"/>
      <c r="AL782" s="73"/>
      <c r="AM782" s="73"/>
      <c r="AN782" s="73"/>
      <c r="AO782" s="73"/>
      <c r="AP782" s="73"/>
      <c r="AQ782" s="73"/>
      <c r="AR782" s="73"/>
      <c r="AS782" s="73"/>
      <c r="AT782" s="73"/>
      <c r="AU782" s="73"/>
      <c r="AV782" s="73"/>
      <c r="AW782" s="73"/>
      <c r="AX782" s="73"/>
      <c r="AY782" s="73"/>
      <c r="AZ782" s="73"/>
      <c r="BA782" s="73"/>
      <c r="BB782" s="73"/>
      <c r="BC782" s="73"/>
      <c r="BD782" s="73"/>
      <c r="BE782" s="73"/>
      <c r="BF782" s="73"/>
      <c r="BG782" s="73"/>
      <c r="BH782" s="73"/>
      <c r="BI782" s="73"/>
      <c r="BJ782" s="73"/>
      <c r="BK782" s="73"/>
      <c r="BL782" s="73"/>
      <c r="BM782" s="73"/>
      <c r="BN782" s="73"/>
    </row>
    <row r="783" spans="1:66" ht="13.2" x14ac:dyDescent="0.3">
      <c r="A783" s="73"/>
      <c r="B783" s="73"/>
      <c r="C783" s="73"/>
      <c r="D783" s="73"/>
      <c r="E783" s="73"/>
      <c r="F783" s="73"/>
      <c r="G783" s="73"/>
      <c r="H783" s="73"/>
      <c r="I783" s="73"/>
      <c r="J783" s="73"/>
      <c r="L783" s="73"/>
      <c r="M783" s="73"/>
      <c r="N783" s="73"/>
      <c r="O783" s="73"/>
      <c r="P783" s="73"/>
      <c r="Q783" s="73"/>
      <c r="R783" s="73"/>
      <c r="X783" s="73"/>
      <c r="Y783" s="73"/>
      <c r="Z783" s="73"/>
      <c r="AA783" s="73"/>
      <c r="AB783" s="73"/>
      <c r="AC783" s="73"/>
      <c r="AD783" s="73"/>
      <c r="AE783" s="73"/>
      <c r="AF783" s="73"/>
      <c r="AG783" s="73"/>
      <c r="AH783" s="73"/>
      <c r="AI783" s="73"/>
      <c r="AJ783" s="73"/>
      <c r="AK783" s="73"/>
      <c r="AL783" s="73"/>
      <c r="AM783" s="73"/>
      <c r="AN783" s="73"/>
      <c r="AO783" s="73"/>
      <c r="AP783" s="73"/>
      <c r="AQ783" s="73"/>
      <c r="AR783" s="73"/>
      <c r="AS783" s="73"/>
      <c r="AT783" s="73"/>
      <c r="AU783" s="73"/>
      <c r="AV783" s="73"/>
      <c r="AW783" s="73"/>
      <c r="AX783" s="73"/>
      <c r="AY783" s="73"/>
      <c r="AZ783" s="73"/>
      <c r="BA783" s="73"/>
      <c r="BB783" s="73"/>
      <c r="BC783" s="73"/>
      <c r="BD783" s="73"/>
      <c r="BE783" s="73"/>
      <c r="BF783" s="73"/>
      <c r="BG783" s="73"/>
      <c r="BH783" s="73"/>
      <c r="BI783" s="73"/>
      <c r="BJ783" s="73"/>
      <c r="BK783" s="73"/>
      <c r="BL783" s="73"/>
      <c r="BM783" s="73"/>
      <c r="BN783" s="73"/>
    </row>
    <row r="784" spans="1:66" ht="13.2" x14ac:dyDescent="0.3">
      <c r="A784" s="73"/>
      <c r="B784" s="73"/>
      <c r="C784" s="73"/>
      <c r="D784" s="73"/>
      <c r="E784" s="73"/>
      <c r="F784" s="73"/>
      <c r="G784" s="73"/>
      <c r="H784" s="73"/>
      <c r="I784" s="73"/>
      <c r="J784" s="73"/>
      <c r="L784" s="73"/>
      <c r="M784" s="73"/>
      <c r="N784" s="73"/>
      <c r="O784" s="73"/>
      <c r="P784" s="73"/>
      <c r="Q784" s="73"/>
      <c r="R784" s="73"/>
      <c r="X784" s="73"/>
      <c r="Y784" s="73"/>
      <c r="Z784" s="73"/>
      <c r="AA784" s="73"/>
      <c r="AB784" s="73"/>
      <c r="AC784" s="73"/>
      <c r="AD784" s="73"/>
      <c r="AE784" s="73"/>
      <c r="AF784" s="73"/>
      <c r="AG784" s="73"/>
      <c r="AH784" s="73"/>
      <c r="AI784" s="73"/>
      <c r="AJ784" s="73"/>
      <c r="AK784" s="73"/>
      <c r="AL784" s="73"/>
      <c r="AM784" s="73"/>
      <c r="AN784" s="73"/>
      <c r="AO784" s="73"/>
      <c r="AP784" s="73"/>
      <c r="AQ784" s="73"/>
      <c r="AR784" s="73"/>
      <c r="AS784" s="73"/>
      <c r="AT784" s="73"/>
      <c r="AU784" s="73"/>
      <c r="AV784" s="73"/>
      <c r="AW784" s="73"/>
      <c r="AX784" s="73"/>
      <c r="AY784" s="73"/>
      <c r="AZ784" s="73"/>
      <c r="BA784" s="73"/>
      <c r="BB784" s="73"/>
      <c r="BC784" s="73"/>
      <c r="BD784" s="73"/>
      <c r="BE784" s="73"/>
      <c r="BF784" s="73"/>
      <c r="BG784" s="73"/>
      <c r="BH784" s="73"/>
      <c r="BI784" s="73"/>
      <c r="BJ784" s="73"/>
      <c r="BK784" s="73"/>
      <c r="BL784" s="73"/>
      <c r="BM784" s="73"/>
      <c r="BN784" s="73"/>
    </row>
    <row r="785" spans="1:66" ht="13.2" x14ac:dyDescent="0.3">
      <c r="A785" s="73"/>
      <c r="B785" s="73"/>
      <c r="C785" s="73"/>
      <c r="D785" s="73"/>
      <c r="E785" s="73"/>
      <c r="F785" s="73"/>
      <c r="G785" s="73"/>
      <c r="H785" s="73"/>
      <c r="I785" s="73"/>
      <c r="J785" s="73"/>
      <c r="L785" s="73"/>
      <c r="M785" s="73"/>
      <c r="N785" s="73"/>
      <c r="O785" s="73"/>
      <c r="P785" s="73"/>
      <c r="Q785" s="73"/>
      <c r="R785" s="73"/>
      <c r="X785" s="73"/>
      <c r="Y785" s="73"/>
      <c r="Z785" s="73"/>
      <c r="AA785" s="73"/>
      <c r="AB785" s="73"/>
      <c r="AC785" s="73"/>
      <c r="AD785" s="73"/>
      <c r="AE785" s="73"/>
      <c r="AF785" s="73"/>
      <c r="AG785" s="73"/>
      <c r="AH785" s="73"/>
      <c r="AI785" s="73"/>
      <c r="AJ785" s="73"/>
      <c r="AK785" s="73"/>
      <c r="AL785" s="73"/>
      <c r="AM785" s="73"/>
      <c r="AN785" s="73"/>
      <c r="AO785" s="73"/>
      <c r="AP785" s="73"/>
      <c r="AQ785" s="73"/>
      <c r="AR785" s="73"/>
      <c r="AS785" s="73"/>
      <c r="AT785" s="73"/>
      <c r="AU785" s="73"/>
      <c r="AV785" s="73"/>
      <c r="AW785" s="73"/>
      <c r="AX785" s="73"/>
      <c r="AY785" s="73"/>
      <c r="AZ785" s="73"/>
      <c r="BA785" s="73"/>
      <c r="BB785" s="73"/>
      <c r="BC785" s="73"/>
      <c r="BD785" s="73"/>
      <c r="BE785" s="73"/>
      <c r="BF785" s="73"/>
      <c r="BG785" s="73"/>
      <c r="BH785" s="73"/>
      <c r="BI785" s="73"/>
      <c r="BJ785" s="73"/>
      <c r="BK785" s="73"/>
      <c r="BL785" s="73"/>
      <c r="BM785" s="73"/>
      <c r="BN785" s="73"/>
    </row>
    <row r="786" spans="1:66" ht="13.2" x14ac:dyDescent="0.3">
      <c r="A786" s="73"/>
      <c r="B786" s="73"/>
      <c r="C786" s="73"/>
      <c r="D786" s="73"/>
      <c r="E786" s="73"/>
      <c r="F786" s="73"/>
      <c r="G786" s="73"/>
      <c r="H786" s="73"/>
      <c r="I786" s="73"/>
      <c r="J786" s="73"/>
      <c r="L786" s="73"/>
      <c r="M786" s="73"/>
      <c r="N786" s="73"/>
      <c r="O786" s="73"/>
      <c r="P786" s="73"/>
      <c r="Q786" s="73"/>
      <c r="R786" s="73"/>
      <c r="X786" s="73"/>
      <c r="Y786" s="73"/>
      <c r="Z786" s="73"/>
      <c r="AA786" s="73"/>
      <c r="AB786" s="73"/>
      <c r="AC786" s="73"/>
      <c r="AD786" s="73"/>
      <c r="AE786" s="73"/>
      <c r="AF786" s="73"/>
      <c r="AG786" s="73"/>
      <c r="AH786" s="73"/>
      <c r="AI786" s="73"/>
      <c r="AJ786" s="73"/>
      <c r="AK786" s="73"/>
      <c r="AL786" s="73"/>
      <c r="AM786" s="73"/>
      <c r="AN786" s="73"/>
      <c r="AO786" s="73"/>
      <c r="AP786" s="73"/>
      <c r="AQ786" s="73"/>
      <c r="AR786" s="73"/>
      <c r="AS786" s="73"/>
      <c r="AT786" s="73"/>
      <c r="AU786" s="73"/>
      <c r="AV786" s="73"/>
      <c r="AW786" s="73"/>
      <c r="AX786" s="73"/>
      <c r="AY786" s="73"/>
      <c r="AZ786" s="73"/>
      <c r="BA786" s="73"/>
      <c r="BB786" s="73"/>
      <c r="BC786" s="73"/>
      <c r="BD786" s="73"/>
      <c r="BE786" s="73"/>
      <c r="BF786" s="73"/>
      <c r="BG786" s="73"/>
      <c r="BH786" s="73"/>
      <c r="BI786" s="73"/>
      <c r="BJ786" s="73"/>
      <c r="BK786" s="73"/>
      <c r="BL786" s="73"/>
      <c r="BM786" s="73"/>
      <c r="BN786" s="73"/>
    </row>
    <row r="787" spans="1:66" ht="13.2" x14ac:dyDescent="0.3">
      <c r="A787" s="73"/>
      <c r="B787" s="73"/>
      <c r="C787" s="73"/>
      <c r="D787" s="73"/>
      <c r="E787" s="73"/>
      <c r="F787" s="73"/>
      <c r="G787" s="73"/>
      <c r="H787" s="73"/>
      <c r="I787" s="73"/>
      <c r="J787" s="73"/>
      <c r="L787" s="73"/>
      <c r="M787" s="73"/>
      <c r="N787" s="73"/>
      <c r="O787" s="73"/>
      <c r="P787" s="73"/>
      <c r="Q787" s="73"/>
      <c r="R787" s="73"/>
      <c r="X787" s="73"/>
      <c r="Y787" s="73"/>
      <c r="Z787" s="73"/>
      <c r="AA787" s="73"/>
      <c r="AB787" s="73"/>
      <c r="AC787" s="73"/>
      <c r="AD787" s="73"/>
      <c r="AE787" s="73"/>
      <c r="AF787" s="73"/>
      <c r="AG787" s="73"/>
      <c r="AH787" s="73"/>
      <c r="AI787" s="73"/>
      <c r="AJ787" s="73"/>
      <c r="AK787" s="73"/>
      <c r="AL787" s="73"/>
      <c r="AM787" s="73"/>
      <c r="AN787" s="73"/>
      <c r="AO787" s="73"/>
      <c r="AP787" s="73"/>
      <c r="AQ787" s="73"/>
      <c r="AR787" s="73"/>
      <c r="AS787" s="73"/>
      <c r="AT787" s="73"/>
      <c r="AU787" s="73"/>
      <c r="AV787" s="73"/>
      <c r="AW787" s="73"/>
      <c r="AX787" s="73"/>
      <c r="AY787" s="73"/>
      <c r="AZ787" s="73"/>
      <c r="BA787" s="73"/>
      <c r="BB787" s="73"/>
      <c r="BC787" s="73"/>
      <c r="BD787" s="73"/>
      <c r="BE787" s="73"/>
      <c r="BF787" s="73"/>
      <c r="BG787" s="73"/>
      <c r="BH787" s="73"/>
      <c r="BI787" s="73"/>
      <c r="BJ787" s="73"/>
      <c r="BK787" s="73"/>
      <c r="BL787" s="73"/>
      <c r="BM787" s="73"/>
      <c r="BN787" s="73"/>
    </row>
    <row r="788" spans="1:66" ht="13.2" x14ac:dyDescent="0.3">
      <c r="A788" s="73"/>
      <c r="B788" s="73"/>
      <c r="C788" s="73"/>
      <c r="D788" s="73"/>
      <c r="E788" s="73"/>
      <c r="F788" s="73"/>
      <c r="G788" s="73"/>
      <c r="H788" s="73"/>
      <c r="I788" s="73"/>
      <c r="J788" s="73"/>
      <c r="L788" s="73"/>
      <c r="M788" s="73"/>
      <c r="N788" s="73"/>
      <c r="O788" s="73"/>
      <c r="P788" s="73"/>
      <c r="Q788" s="73"/>
      <c r="R788" s="73"/>
      <c r="X788" s="73"/>
      <c r="Y788" s="73"/>
      <c r="Z788" s="73"/>
      <c r="AA788" s="73"/>
      <c r="AB788" s="73"/>
      <c r="AC788" s="73"/>
      <c r="AD788" s="73"/>
      <c r="AE788" s="73"/>
      <c r="AF788" s="73"/>
      <c r="AG788" s="73"/>
      <c r="AH788" s="73"/>
      <c r="AI788" s="73"/>
      <c r="AJ788" s="73"/>
      <c r="AK788" s="73"/>
      <c r="AL788" s="73"/>
      <c r="AM788" s="73"/>
      <c r="AN788" s="73"/>
      <c r="AO788" s="73"/>
      <c r="AP788" s="73"/>
      <c r="AQ788" s="73"/>
      <c r="AR788" s="73"/>
      <c r="AS788" s="73"/>
      <c r="AT788" s="73"/>
      <c r="AU788" s="73"/>
      <c r="AV788" s="73"/>
      <c r="AW788" s="73"/>
      <c r="AX788" s="73"/>
      <c r="AY788" s="73"/>
      <c r="AZ788" s="73"/>
      <c r="BA788" s="73"/>
      <c r="BB788" s="73"/>
      <c r="BC788" s="73"/>
      <c r="BD788" s="73"/>
      <c r="BE788" s="73"/>
      <c r="BF788" s="73"/>
      <c r="BG788" s="73"/>
      <c r="BH788" s="73"/>
      <c r="BI788" s="73"/>
      <c r="BJ788" s="73"/>
      <c r="BK788" s="73"/>
      <c r="BL788" s="73"/>
      <c r="BM788" s="73"/>
      <c r="BN788" s="73"/>
    </row>
    <row r="789" spans="1:66" ht="13.2" x14ac:dyDescent="0.3">
      <c r="A789" s="73"/>
      <c r="B789" s="73"/>
      <c r="C789" s="73"/>
      <c r="D789" s="73"/>
      <c r="E789" s="73"/>
      <c r="F789" s="73"/>
      <c r="G789" s="73"/>
      <c r="H789" s="73"/>
      <c r="I789" s="73"/>
      <c r="J789" s="73"/>
      <c r="L789" s="73"/>
      <c r="M789" s="73"/>
      <c r="N789" s="73"/>
      <c r="O789" s="73"/>
      <c r="P789" s="73"/>
      <c r="Q789" s="73"/>
      <c r="R789" s="73"/>
      <c r="X789" s="73"/>
      <c r="Y789" s="73"/>
      <c r="Z789" s="73"/>
      <c r="AA789" s="73"/>
      <c r="AB789" s="73"/>
      <c r="AC789" s="73"/>
      <c r="AD789" s="73"/>
      <c r="AE789" s="73"/>
      <c r="AF789" s="73"/>
      <c r="AG789" s="73"/>
      <c r="AH789" s="73"/>
      <c r="AI789" s="73"/>
      <c r="AJ789" s="73"/>
      <c r="AK789" s="73"/>
      <c r="AL789" s="73"/>
      <c r="AM789" s="73"/>
      <c r="AN789" s="73"/>
      <c r="AO789" s="73"/>
      <c r="AP789" s="73"/>
      <c r="AQ789" s="73"/>
      <c r="AR789" s="73"/>
      <c r="AS789" s="73"/>
      <c r="AT789" s="73"/>
      <c r="AU789" s="73"/>
      <c r="AV789" s="73"/>
      <c r="AW789" s="73"/>
      <c r="AX789" s="73"/>
      <c r="AY789" s="73"/>
      <c r="AZ789" s="73"/>
      <c r="BA789" s="73"/>
      <c r="BB789" s="73"/>
      <c r="BC789" s="73"/>
      <c r="BD789" s="73"/>
      <c r="BE789" s="73"/>
      <c r="BF789" s="73"/>
      <c r="BG789" s="73"/>
      <c r="BH789" s="73"/>
      <c r="BI789" s="73"/>
      <c r="BJ789" s="73"/>
      <c r="BK789" s="73"/>
      <c r="BL789" s="73"/>
      <c r="BM789" s="73"/>
      <c r="BN789" s="73"/>
    </row>
    <row r="790" spans="1:66" ht="13.2" x14ac:dyDescent="0.3">
      <c r="A790" s="73"/>
      <c r="B790" s="73"/>
      <c r="C790" s="73"/>
      <c r="D790" s="73"/>
      <c r="E790" s="73"/>
      <c r="F790" s="73"/>
      <c r="G790" s="73"/>
      <c r="H790" s="73"/>
      <c r="I790" s="73"/>
      <c r="J790" s="73"/>
      <c r="L790" s="73"/>
      <c r="M790" s="73"/>
      <c r="N790" s="73"/>
      <c r="O790" s="73"/>
      <c r="P790" s="73"/>
      <c r="Q790" s="73"/>
      <c r="R790" s="73"/>
      <c r="X790" s="73"/>
      <c r="Y790" s="73"/>
      <c r="Z790" s="73"/>
      <c r="AA790" s="73"/>
      <c r="AB790" s="73"/>
      <c r="AC790" s="73"/>
      <c r="AD790" s="73"/>
      <c r="AE790" s="73"/>
      <c r="AF790" s="73"/>
      <c r="AG790" s="73"/>
      <c r="AH790" s="73"/>
      <c r="AI790" s="73"/>
      <c r="AJ790" s="73"/>
      <c r="AK790" s="73"/>
      <c r="AL790" s="73"/>
      <c r="AM790" s="73"/>
      <c r="AN790" s="73"/>
      <c r="AO790" s="73"/>
      <c r="AP790" s="73"/>
      <c r="AQ790" s="73"/>
      <c r="AR790" s="73"/>
      <c r="AS790" s="73"/>
      <c r="AT790" s="73"/>
      <c r="AU790" s="73"/>
      <c r="AV790" s="73"/>
      <c r="AW790" s="73"/>
      <c r="AX790" s="73"/>
      <c r="AY790" s="73"/>
      <c r="AZ790" s="73"/>
      <c r="BA790" s="73"/>
      <c r="BB790" s="73"/>
      <c r="BC790" s="73"/>
      <c r="BD790" s="73"/>
      <c r="BE790" s="73"/>
      <c r="BF790" s="73"/>
      <c r="BG790" s="73"/>
      <c r="BH790" s="73"/>
      <c r="BI790" s="73"/>
      <c r="BJ790" s="73"/>
      <c r="BK790" s="73"/>
      <c r="BL790" s="73"/>
      <c r="BM790" s="73"/>
      <c r="BN790" s="73"/>
    </row>
    <row r="791" spans="1:66" ht="13.2" x14ac:dyDescent="0.3">
      <c r="A791" s="73"/>
      <c r="B791" s="73"/>
      <c r="C791" s="73"/>
      <c r="D791" s="73"/>
      <c r="E791" s="73"/>
      <c r="F791" s="73"/>
      <c r="G791" s="73"/>
      <c r="H791" s="73"/>
      <c r="I791" s="73"/>
      <c r="J791" s="73"/>
      <c r="L791" s="73"/>
      <c r="M791" s="73"/>
      <c r="N791" s="73"/>
      <c r="O791" s="73"/>
      <c r="P791" s="73"/>
      <c r="Q791" s="73"/>
      <c r="R791" s="73"/>
      <c r="X791" s="73"/>
      <c r="Y791" s="73"/>
      <c r="Z791" s="73"/>
      <c r="AA791" s="73"/>
      <c r="AB791" s="73"/>
      <c r="AC791" s="73"/>
      <c r="AD791" s="73"/>
      <c r="AE791" s="73"/>
      <c r="AF791" s="73"/>
      <c r="AG791" s="73"/>
      <c r="AH791" s="73"/>
      <c r="AI791" s="73"/>
      <c r="AJ791" s="73"/>
      <c r="AK791" s="73"/>
      <c r="AL791" s="73"/>
      <c r="AM791" s="73"/>
      <c r="AN791" s="73"/>
      <c r="AO791" s="73"/>
      <c r="AP791" s="73"/>
      <c r="AQ791" s="73"/>
      <c r="AR791" s="73"/>
      <c r="AS791" s="73"/>
      <c r="AT791" s="73"/>
      <c r="AU791" s="73"/>
      <c r="AV791" s="73"/>
      <c r="AW791" s="73"/>
      <c r="AX791" s="73"/>
      <c r="AY791" s="73"/>
      <c r="AZ791" s="73"/>
      <c r="BA791" s="73"/>
      <c r="BB791" s="73"/>
      <c r="BC791" s="73"/>
      <c r="BD791" s="73"/>
      <c r="BE791" s="73"/>
      <c r="BF791" s="73"/>
      <c r="BG791" s="73"/>
      <c r="BH791" s="73"/>
      <c r="BI791" s="73"/>
      <c r="BJ791" s="73"/>
      <c r="BK791" s="73"/>
      <c r="BL791" s="73"/>
      <c r="BM791" s="73"/>
      <c r="BN791" s="73"/>
    </row>
    <row r="792" spans="1:66" ht="13.2" x14ac:dyDescent="0.3">
      <c r="A792" s="73"/>
      <c r="B792" s="73"/>
      <c r="C792" s="73"/>
      <c r="D792" s="73"/>
      <c r="E792" s="73"/>
      <c r="F792" s="73"/>
      <c r="G792" s="73"/>
      <c r="H792" s="73"/>
      <c r="I792" s="73"/>
      <c r="J792" s="73"/>
      <c r="L792" s="73"/>
      <c r="M792" s="73"/>
      <c r="N792" s="73"/>
      <c r="O792" s="73"/>
      <c r="P792" s="73"/>
      <c r="Q792" s="73"/>
      <c r="R792" s="73"/>
      <c r="X792" s="73"/>
      <c r="Y792" s="73"/>
      <c r="Z792" s="73"/>
      <c r="AA792" s="73"/>
      <c r="AB792" s="73"/>
      <c r="AC792" s="73"/>
      <c r="AD792" s="73"/>
      <c r="AE792" s="73"/>
      <c r="AF792" s="73"/>
      <c r="AG792" s="73"/>
      <c r="AH792" s="73"/>
      <c r="AI792" s="73"/>
      <c r="AJ792" s="73"/>
      <c r="AK792" s="73"/>
      <c r="AL792" s="73"/>
      <c r="AM792" s="73"/>
      <c r="AN792" s="73"/>
      <c r="AO792" s="73"/>
      <c r="AP792" s="73"/>
      <c r="AQ792" s="73"/>
      <c r="AR792" s="73"/>
      <c r="AS792" s="73"/>
      <c r="AT792" s="73"/>
      <c r="AU792" s="73"/>
      <c r="AV792" s="73"/>
      <c r="AW792" s="73"/>
      <c r="AX792" s="73"/>
      <c r="AY792" s="73"/>
      <c r="AZ792" s="73"/>
      <c r="BA792" s="73"/>
      <c r="BB792" s="73"/>
      <c r="BC792" s="73"/>
      <c r="BD792" s="73"/>
      <c r="BE792" s="73"/>
      <c r="BF792" s="73"/>
      <c r="BG792" s="73"/>
      <c r="BH792" s="73"/>
      <c r="BI792" s="73"/>
      <c r="BJ792" s="73"/>
      <c r="BK792" s="73"/>
      <c r="BL792" s="73"/>
      <c r="BM792" s="73"/>
      <c r="BN792" s="73"/>
    </row>
    <row r="793" spans="1:66" ht="13.2" x14ac:dyDescent="0.3">
      <c r="A793" s="73"/>
      <c r="B793" s="73"/>
      <c r="C793" s="73"/>
      <c r="D793" s="73"/>
      <c r="E793" s="73"/>
      <c r="F793" s="73"/>
      <c r="G793" s="73"/>
      <c r="H793" s="73"/>
      <c r="I793" s="73"/>
      <c r="J793" s="73"/>
      <c r="L793" s="73"/>
      <c r="M793" s="73"/>
      <c r="N793" s="73"/>
      <c r="O793" s="73"/>
      <c r="P793" s="73"/>
      <c r="Q793" s="73"/>
      <c r="R793" s="73"/>
      <c r="X793" s="73"/>
      <c r="Y793" s="73"/>
      <c r="Z793" s="73"/>
      <c r="AA793" s="73"/>
      <c r="AB793" s="73"/>
      <c r="AC793" s="73"/>
      <c r="AD793" s="73"/>
      <c r="AE793" s="73"/>
      <c r="AF793" s="73"/>
      <c r="AG793" s="73"/>
      <c r="AH793" s="73"/>
      <c r="AI793" s="73"/>
      <c r="AJ793" s="73"/>
      <c r="AK793" s="73"/>
      <c r="AL793" s="73"/>
      <c r="AM793" s="73"/>
      <c r="AN793" s="73"/>
      <c r="AO793" s="73"/>
      <c r="AP793" s="73"/>
      <c r="AQ793" s="73"/>
      <c r="AR793" s="73"/>
      <c r="AS793" s="73"/>
      <c r="AT793" s="73"/>
      <c r="AU793" s="73"/>
      <c r="AV793" s="73"/>
      <c r="AW793" s="73"/>
      <c r="AX793" s="73"/>
      <c r="AY793" s="73"/>
      <c r="AZ793" s="73"/>
      <c r="BA793" s="73"/>
      <c r="BB793" s="73"/>
      <c r="BC793" s="73"/>
      <c r="BD793" s="73"/>
      <c r="BE793" s="73"/>
      <c r="BF793" s="73"/>
      <c r="BG793" s="73"/>
      <c r="BH793" s="73"/>
      <c r="BI793" s="73"/>
      <c r="BJ793" s="73"/>
      <c r="BK793" s="73"/>
      <c r="BL793" s="73"/>
      <c r="BM793" s="73"/>
      <c r="BN793" s="73"/>
    </row>
    <row r="794" spans="1:66" ht="13.2" x14ac:dyDescent="0.3">
      <c r="A794" s="73"/>
      <c r="B794" s="73"/>
      <c r="C794" s="73"/>
      <c r="D794" s="73"/>
      <c r="E794" s="73"/>
      <c r="F794" s="73"/>
      <c r="G794" s="73"/>
      <c r="H794" s="73"/>
      <c r="I794" s="73"/>
      <c r="J794" s="73"/>
      <c r="L794" s="73"/>
      <c r="M794" s="73"/>
      <c r="N794" s="73"/>
      <c r="O794" s="73"/>
      <c r="P794" s="73"/>
      <c r="Q794" s="73"/>
      <c r="R794" s="73"/>
      <c r="X794" s="73"/>
      <c r="Y794" s="73"/>
      <c r="Z794" s="73"/>
      <c r="AA794" s="73"/>
      <c r="AB794" s="73"/>
      <c r="AC794" s="73"/>
      <c r="AD794" s="73"/>
      <c r="AE794" s="73"/>
      <c r="AF794" s="73"/>
      <c r="AG794" s="73"/>
      <c r="AH794" s="73"/>
      <c r="AI794" s="73"/>
      <c r="AJ794" s="73"/>
      <c r="AK794" s="73"/>
      <c r="AL794" s="73"/>
      <c r="AM794" s="73"/>
      <c r="AN794" s="73"/>
      <c r="AO794" s="73"/>
      <c r="AP794" s="73"/>
      <c r="AQ794" s="73"/>
      <c r="AR794" s="73"/>
      <c r="AS794" s="73"/>
      <c r="AT794" s="73"/>
      <c r="AU794" s="73"/>
      <c r="AV794" s="73"/>
      <c r="AW794" s="73"/>
      <c r="AX794" s="73"/>
      <c r="AY794" s="73"/>
      <c r="AZ794" s="73"/>
      <c r="BA794" s="73"/>
      <c r="BB794" s="73"/>
      <c r="BC794" s="73"/>
      <c r="BD794" s="73"/>
      <c r="BE794" s="73"/>
      <c r="BF794" s="73"/>
      <c r="BG794" s="73"/>
      <c r="BH794" s="73"/>
      <c r="BI794" s="73"/>
      <c r="BJ794" s="73"/>
      <c r="BK794" s="73"/>
      <c r="BL794" s="73"/>
      <c r="BM794" s="73"/>
      <c r="BN794" s="73"/>
    </row>
    <row r="795" spans="1:66" ht="13.2" x14ac:dyDescent="0.3">
      <c r="A795" s="73"/>
      <c r="B795" s="73"/>
      <c r="C795" s="73"/>
      <c r="D795" s="73"/>
      <c r="E795" s="73"/>
      <c r="F795" s="73"/>
      <c r="G795" s="73"/>
      <c r="H795" s="73"/>
      <c r="I795" s="73"/>
      <c r="J795" s="73"/>
      <c r="L795" s="73"/>
      <c r="M795" s="73"/>
      <c r="N795" s="73"/>
      <c r="O795" s="73"/>
      <c r="P795" s="73"/>
      <c r="Q795" s="73"/>
      <c r="R795" s="73"/>
      <c r="X795" s="73"/>
      <c r="Y795" s="73"/>
      <c r="Z795" s="73"/>
      <c r="AA795" s="73"/>
      <c r="AB795" s="73"/>
      <c r="AC795" s="73"/>
      <c r="AD795" s="73"/>
      <c r="AE795" s="73"/>
      <c r="AF795" s="73"/>
      <c r="AG795" s="73"/>
      <c r="AH795" s="73"/>
      <c r="AI795" s="73"/>
      <c r="AJ795" s="73"/>
      <c r="AK795" s="73"/>
      <c r="AL795" s="73"/>
      <c r="AM795" s="73"/>
      <c r="AN795" s="73"/>
      <c r="AO795" s="73"/>
      <c r="AP795" s="73"/>
      <c r="AQ795" s="73"/>
      <c r="AR795" s="73"/>
      <c r="AS795" s="73"/>
      <c r="AT795" s="73"/>
      <c r="AU795" s="73"/>
      <c r="AV795" s="73"/>
      <c r="AW795" s="73"/>
      <c r="AX795" s="73"/>
      <c r="AY795" s="73"/>
      <c r="AZ795" s="73"/>
      <c r="BA795" s="73"/>
      <c r="BB795" s="73"/>
      <c r="BC795" s="73"/>
      <c r="BD795" s="73"/>
      <c r="BE795" s="73"/>
      <c r="BF795" s="73"/>
      <c r="BG795" s="73"/>
      <c r="BH795" s="73"/>
      <c r="BI795" s="73"/>
      <c r="BJ795" s="73"/>
      <c r="BK795" s="73"/>
      <c r="BL795" s="73"/>
      <c r="BM795" s="73"/>
      <c r="BN795" s="73"/>
    </row>
    <row r="796" spans="1:66" ht="13.2" x14ac:dyDescent="0.3">
      <c r="A796" s="73"/>
      <c r="B796" s="73"/>
      <c r="C796" s="73"/>
      <c r="D796" s="73"/>
      <c r="E796" s="73"/>
      <c r="F796" s="73"/>
      <c r="G796" s="73"/>
      <c r="H796" s="73"/>
      <c r="I796" s="73"/>
      <c r="J796" s="73"/>
      <c r="L796" s="73"/>
      <c r="M796" s="73"/>
      <c r="N796" s="73"/>
      <c r="O796" s="73"/>
      <c r="P796" s="73"/>
      <c r="Q796" s="73"/>
      <c r="R796" s="73"/>
      <c r="X796" s="73"/>
      <c r="Y796" s="73"/>
      <c r="Z796" s="73"/>
      <c r="AA796" s="73"/>
      <c r="AB796" s="73"/>
      <c r="AC796" s="73"/>
      <c r="AD796" s="73"/>
      <c r="AE796" s="73"/>
      <c r="AF796" s="73"/>
      <c r="AG796" s="73"/>
      <c r="AH796" s="73"/>
      <c r="AI796" s="73"/>
      <c r="AJ796" s="73"/>
      <c r="AK796" s="73"/>
      <c r="AL796" s="73"/>
      <c r="AM796" s="73"/>
      <c r="AN796" s="73"/>
      <c r="AO796" s="73"/>
      <c r="AP796" s="73"/>
      <c r="AQ796" s="73"/>
      <c r="AR796" s="73"/>
      <c r="AS796" s="73"/>
      <c r="AT796" s="73"/>
      <c r="AU796" s="73"/>
      <c r="AV796" s="73"/>
      <c r="AW796" s="73"/>
      <c r="AX796" s="73"/>
      <c r="AY796" s="73"/>
      <c r="AZ796" s="73"/>
      <c r="BA796" s="73"/>
      <c r="BB796" s="73"/>
      <c r="BC796" s="73"/>
      <c r="BD796" s="73"/>
      <c r="BE796" s="73"/>
      <c r="BF796" s="73"/>
      <c r="BG796" s="73"/>
      <c r="BH796" s="73"/>
      <c r="BI796" s="73"/>
      <c r="BJ796" s="73"/>
      <c r="BK796" s="73"/>
      <c r="BL796" s="73"/>
      <c r="BM796" s="73"/>
      <c r="BN796" s="73"/>
    </row>
    <row r="797" spans="1:66" ht="13.2" x14ac:dyDescent="0.3">
      <c r="A797" s="73"/>
      <c r="B797" s="73"/>
      <c r="C797" s="73"/>
      <c r="D797" s="73"/>
      <c r="E797" s="73"/>
      <c r="F797" s="73"/>
      <c r="G797" s="73"/>
      <c r="H797" s="73"/>
      <c r="I797" s="73"/>
      <c r="J797" s="73"/>
      <c r="L797" s="73"/>
      <c r="M797" s="73"/>
      <c r="N797" s="73"/>
      <c r="O797" s="73"/>
      <c r="P797" s="73"/>
      <c r="Q797" s="73"/>
      <c r="R797" s="73"/>
      <c r="X797" s="73"/>
      <c r="Y797" s="73"/>
      <c r="Z797" s="73"/>
      <c r="AA797" s="73"/>
      <c r="AB797" s="73"/>
      <c r="AC797" s="73"/>
      <c r="AD797" s="73"/>
      <c r="AE797" s="73"/>
      <c r="AF797" s="73"/>
      <c r="AG797" s="73"/>
      <c r="AH797" s="73"/>
      <c r="AI797" s="73"/>
      <c r="AJ797" s="73"/>
      <c r="AK797" s="73"/>
      <c r="AL797" s="73"/>
      <c r="AM797" s="73"/>
      <c r="AN797" s="73"/>
      <c r="AO797" s="73"/>
      <c r="AP797" s="73"/>
      <c r="AQ797" s="73"/>
      <c r="AR797" s="73"/>
      <c r="AS797" s="73"/>
      <c r="AT797" s="73"/>
      <c r="AU797" s="73"/>
      <c r="AV797" s="73"/>
      <c r="AW797" s="73"/>
      <c r="AX797" s="73"/>
      <c r="AY797" s="73"/>
      <c r="AZ797" s="73"/>
      <c r="BA797" s="73"/>
      <c r="BB797" s="73"/>
      <c r="BC797" s="73"/>
      <c r="BD797" s="73"/>
      <c r="BE797" s="73"/>
      <c r="BF797" s="73"/>
      <c r="BG797" s="73"/>
      <c r="BH797" s="73"/>
      <c r="BI797" s="73"/>
      <c r="BJ797" s="73"/>
      <c r="BK797" s="73"/>
      <c r="BL797" s="73"/>
      <c r="BM797" s="73"/>
      <c r="BN797" s="73"/>
    </row>
    <row r="798" spans="1:66" ht="13.2" x14ac:dyDescent="0.3">
      <c r="A798" s="73"/>
      <c r="B798" s="73"/>
      <c r="C798" s="73"/>
      <c r="D798" s="73"/>
      <c r="E798" s="73"/>
      <c r="F798" s="73"/>
      <c r="G798" s="73"/>
      <c r="H798" s="73"/>
      <c r="I798" s="73"/>
      <c r="J798" s="73"/>
      <c r="L798" s="73"/>
      <c r="M798" s="73"/>
      <c r="N798" s="73"/>
      <c r="O798" s="73"/>
      <c r="P798" s="73"/>
      <c r="Q798" s="73"/>
      <c r="R798" s="73"/>
      <c r="X798" s="73"/>
      <c r="Y798" s="73"/>
      <c r="Z798" s="73"/>
      <c r="AA798" s="73"/>
      <c r="AB798" s="73"/>
      <c r="AC798" s="73"/>
      <c r="AD798" s="73"/>
      <c r="AE798" s="73"/>
      <c r="AF798" s="73"/>
      <c r="AG798" s="73"/>
      <c r="AH798" s="73"/>
      <c r="AI798" s="73"/>
      <c r="AJ798" s="73"/>
      <c r="AK798" s="73"/>
      <c r="AL798" s="73"/>
      <c r="AM798" s="73"/>
      <c r="AN798" s="73"/>
      <c r="AO798" s="73"/>
      <c r="AP798" s="73"/>
      <c r="AQ798" s="73"/>
      <c r="AR798" s="73"/>
      <c r="AS798" s="73"/>
      <c r="AT798" s="73"/>
      <c r="AU798" s="73"/>
      <c r="AV798" s="73"/>
      <c r="AW798" s="73"/>
      <c r="AX798" s="73"/>
      <c r="AY798" s="73"/>
      <c r="AZ798" s="73"/>
      <c r="BA798" s="73"/>
      <c r="BB798" s="73"/>
      <c r="BC798" s="73"/>
      <c r="BD798" s="73"/>
      <c r="BE798" s="73"/>
      <c r="BF798" s="73"/>
      <c r="BG798" s="73"/>
      <c r="BH798" s="73"/>
      <c r="BI798" s="73"/>
      <c r="BJ798" s="73"/>
      <c r="BK798" s="73"/>
      <c r="BL798" s="73"/>
      <c r="BM798" s="73"/>
      <c r="BN798" s="73"/>
    </row>
    <row r="799" spans="1:66" ht="13.2" x14ac:dyDescent="0.3">
      <c r="A799" s="73"/>
      <c r="B799" s="73"/>
      <c r="C799" s="73"/>
      <c r="D799" s="73"/>
      <c r="E799" s="73"/>
      <c r="F799" s="73"/>
      <c r="G799" s="73"/>
      <c r="H799" s="73"/>
      <c r="I799" s="73"/>
      <c r="J799" s="73"/>
      <c r="L799" s="73"/>
      <c r="M799" s="73"/>
      <c r="N799" s="73"/>
      <c r="O799" s="73"/>
      <c r="P799" s="73"/>
      <c r="Q799" s="73"/>
      <c r="R799" s="73"/>
      <c r="X799" s="73"/>
      <c r="Y799" s="73"/>
      <c r="Z799" s="73"/>
      <c r="AA799" s="73"/>
      <c r="AB799" s="73"/>
      <c r="AC799" s="73"/>
      <c r="AD799" s="73"/>
      <c r="AE799" s="73"/>
      <c r="AF799" s="73"/>
      <c r="AG799" s="73"/>
      <c r="AH799" s="73"/>
      <c r="AI799" s="73"/>
      <c r="AJ799" s="73"/>
      <c r="AK799" s="73"/>
      <c r="AL799" s="73"/>
      <c r="AM799" s="73"/>
      <c r="AN799" s="73"/>
      <c r="AO799" s="73"/>
      <c r="AP799" s="73"/>
      <c r="AQ799" s="73"/>
      <c r="AR799" s="73"/>
      <c r="AS799" s="73"/>
      <c r="AT799" s="73"/>
      <c r="AU799" s="73"/>
      <c r="AV799" s="73"/>
      <c r="AW799" s="73"/>
      <c r="AX799" s="73"/>
      <c r="AY799" s="73"/>
      <c r="AZ799" s="73"/>
      <c r="BA799" s="73"/>
      <c r="BB799" s="73"/>
      <c r="BC799" s="73"/>
      <c r="BD799" s="73"/>
      <c r="BE799" s="73"/>
      <c r="BF799" s="73"/>
      <c r="BG799" s="73"/>
      <c r="BH799" s="73"/>
      <c r="BI799" s="73"/>
      <c r="BJ799" s="73"/>
      <c r="BK799" s="73"/>
      <c r="BL799" s="73"/>
      <c r="BM799" s="73"/>
      <c r="BN799" s="73"/>
    </row>
    <row r="800" spans="1:66" ht="13.2" x14ac:dyDescent="0.3">
      <c r="A800" s="73"/>
      <c r="B800" s="73"/>
      <c r="C800" s="73"/>
      <c r="D800" s="73"/>
      <c r="E800" s="73"/>
      <c r="F800" s="73"/>
      <c r="G800" s="73"/>
      <c r="H800" s="73"/>
      <c r="I800" s="73"/>
      <c r="J800" s="73"/>
      <c r="L800" s="73"/>
      <c r="M800" s="73"/>
      <c r="N800" s="73"/>
      <c r="O800" s="73"/>
      <c r="P800" s="73"/>
      <c r="Q800" s="73"/>
      <c r="R800" s="73"/>
      <c r="X800" s="73"/>
      <c r="Y800" s="73"/>
      <c r="Z800" s="73"/>
      <c r="AA800" s="73"/>
      <c r="AB800" s="73"/>
      <c r="AC800" s="73"/>
      <c r="AD800" s="73"/>
      <c r="AE800" s="73"/>
      <c r="AF800" s="73"/>
      <c r="AG800" s="73"/>
      <c r="AH800" s="73"/>
      <c r="AI800" s="73"/>
      <c r="AJ800" s="73"/>
      <c r="AK800" s="73"/>
      <c r="AL800" s="73"/>
      <c r="AM800" s="73"/>
      <c r="AN800" s="73"/>
      <c r="AO800" s="73"/>
      <c r="AP800" s="73"/>
      <c r="AQ800" s="73"/>
      <c r="AR800" s="73"/>
      <c r="AS800" s="73"/>
      <c r="AT800" s="73"/>
      <c r="AU800" s="73"/>
      <c r="AV800" s="73"/>
      <c r="AW800" s="73"/>
      <c r="AX800" s="73"/>
      <c r="AY800" s="73"/>
      <c r="AZ800" s="73"/>
      <c r="BA800" s="73"/>
      <c r="BB800" s="73"/>
      <c r="BC800" s="73"/>
      <c r="BD800" s="73"/>
      <c r="BE800" s="73"/>
      <c r="BF800" s="73"/>
      <c r="BG800" s="73"/>
      <c r="BH800" s="73"/>
      <c r="BI800" s="73"/>
      <c r="BJ800" s="73"/>
      <c r="BK800" s="73"/>
      <c r="BL800" s="73"/>
      <c r="BM800" s="73"/>
      <c r="BN800" s="73"/>
    </row>
    <row r="801" spans="1:66" ht="13.2" x14ac:dyDescent="0.3">
      <c r="A801" s="73"/>
      <c r="B801" s="73"/>
      <c r="C801" s="73"/>
      <c r="D801" s="73"/>
      <c r="E801" s="73"/>
      <c r="F801" s="73"/>
      <c r="G801" s="73"/>
      <c r="H801" s="73"/>
      <c r="I801" s="73"/>
      <c r="J801" s="73"/>
      <c r="L801" s="73"/>
      <c r="M801" s="73"/>
      <c r="N801" s="73"/>
      <c r="O801" s="73"/>
      <c r="P801" s="73"/>
      <c r="Q801" s="73"/>
      <c r="R801" s="73"/>
      <c r="X801" s="73"/>
      <c r="Y801" s="73"/>
      <c r="Z801" s="73"/>
      <c r="AA801" s="73"/>
      <c r="AB801" s="73"/>
      <c r="AC801" s="73"/>
      <c r="AD801" s="73"/>
      <c r="AE801" s="73"/>
      <c r="AF801" s="73"/>
      <c r="AG801" s="73"/>
      <c r="AH801" s="73"/>
      <c r="AI801" s="73"/>
      <c r="AJ801" s="73"/>
      <c r="AK801" s="73"/>
      <c r="AL801" s="73"/>
      <c r="AM801" s="73"/>
      <c r="AN801" s="73"/>
      <c r="AO801" s="73"/>
      <c r="AP801" s="73"/>
      <c r="AQ801" s="73"/>
      <c r="AR801" s="73"/>
      <c r="AS801" s="73"/>
      <c r="AT801" s="73"/>
      <c r="AU801" s="73"/>
      <c r="AV801" s="73"/>
      <c r="AW801" s="73"/>
      <c r="AX801" s="73"/>
      <c r="AY801" s="73"/>
      <c r="AZ801" s="73"/>
      <c r="BA801" s="73"/>
      <c r="BB801" s="73"/>
      <c r="BC801" s="73"/>
      <c r="BD801" s="73"/>
      <c r="BE801" s="73"/>
      <c r="BF801" s="73"/>
      <c r="BG801" s="73"/>
      <c r="BH801" s="73"/>
      <c r="BI801" s="73"/>
      <c r="BJ801" s="73"/>
      <c r="BK801" s="73"/>
      <c r="BL801" s="73"/>
      <c r="BM801" s="73"/>
      <c r="BN801" s="73"/>
    </row>
    <row r="802" spans="1:66" ht="13.2" x14ac:dyDescent="0.3">
      <c r="A802" s="73"/>
      <c r="B802" s="73"/>
      <c r="C802" s="73"/>
      <c r="D802" s="73"/>
      <c r="E802" s="73"/>
      <c r="F802" s="73"/>
      <c r="G802" s="73"/>
      <c r="H802" s="73"/>
      <c r="I802" s="73"/>
      <c r="J802" s="73"/>
      <c r="L802" s="73"/>
      <c r="M802" s="73"/>
      <c r="N802" s="73"/>
      <c r="O802" s="73"/>
      <c r="P802" s="73"/>
      <c r="Q802" s="73"/>
      <c r="R802" s="73"/>
      <c r="X802" s="73"/>
      <c r="Y802" s="73"/>
      <c r="Z802" s="73"/>
      <c r="AA802" s="73"/>
      <c r="AB802" s="73"/>
      <c r="AC802" s="73"/>
      <c r="AD802" s="73"/>
      <c r="AE802" s="73"/>
      <c r="AF802" s="73"/>
      <c r="AG802" s="73"/>
      <c r="AH802" s="73"/>
      <c r="AI802" s="73"/>
      <c r="AJ802" s="73"/>
      <c r="AK802" s="73"/>
      <c r="AL802" s="73"/>
      <c r="AM802" s="73"/>
      <c r="AN802" s="73"/>
      <c r="AO802" s="73"/>
      <c r="AP802" s="73"/>
      <c r="AQ802" s="73"/>
      <c r="AR802" s="73"/>
      <c r="AS802" s="73"/>
      <c r="AT802" s="73"/>
      <c r="AU802" s="73"/>
      <c r="AV802" s="73"/>
      <c r="AW802" s="73"/>
      <c r="AX802" s="73"/>
      <c r="AY802" s="73"/>
      <c r="AZ802" s="73"/>
      <c r="BA802" s="73"/>
      <c r="BB802" s="73"/>
      <c r="BC802" s="73"/>
      <c r="BD802" s="73"/>
      <c r="BE802" s="73"/>
      <c r="BF802" s="73"/>
      <c r="BG802" s="73"/>
      <c r="BH802" s="73"/>
      <c r="BI802" s="73"/>
      <c r="BJ802" s="73"/>
      <c r="BK802" s="73"/>
      <c r="BL802" s="73"/>
      <c r="BM802" s="73"/>
      <c r="BN802" s="73"/>
    </row>
    <row r="803" spans="1:66" ht="13.2" x14ac:dyDescent="0.3">
      <c r="A803" s="73"/>
      <c r="B803" s="73"/>
      <c r="C803" s="73"/>
      <c r="D803" s="73"/>
      <c r="E803" s="73"/>
      <c r="F803" s="73"/>
      <c r="G803" s="73"/>
      <c r="H803" s="73"/>
      <c r="I803" s="73"/>
      <c r="J803" s="73"/>
      <c r="L803" s="73"/>
      <c r="M803" s="73"/>
      <c r="N803" s="73"/>
      <c r="O803" s="73"/>
      <c r="P803" s="73"/>
      <c r="Q803" s="73"/>
      <c r="R803" s="73"/>
      <c r="X803" s="73"/>
      <c r="Y803" s="73"/>
      <c r="Z803" s="73"/>
      <c r="AA803" s="73"/>
      <c r="AB803" s="73"/>
      <c r="AC803" s="73"/>
      <c r="AD803" s="73"/>
      <c r="AE803" s="73"/>
      <c r="AF803" s="73"/>
      <c r="AG803" s="73"/>
      <c r="AH803" s="73"/>
      <c r="AI803" s="73"/>
      <c r="AJ803" s="73"/>
      <c r="AK803" s="73"/>
      <c r="AL803" s="73"/>
      <c r="AM803" s="73"/>
      <c r="AN803" s="73"/>
      <c r="AO803" s="73"/>
      <c r="AP803" s="73"/>
      <c r="AQ803" s="73"/>
      <c r="AR803" s="73"/>
      <c r="AS803" s="73"/>
      <c r="AT803" s="73"/>
      <c r="AU803" s="73"/>
      <c r="AV803" s="73"/>
      <c r="AW803" s="73"/>
      <c r="AX803" s="73"/>
      <c r="AY803" s="73"/>
      <c r="AZ803" s="73"/>
      <c r="BA803" s="73"/>
      <c r="BB803" s="73"/>
      <c r="BC803" s="73"/>
      <c r="BD803" s="73"/>
      <c r="BE803" s="73"/>
      <c r="BF803" s="73"/>
      <c r="BG803" s="73"/>
      <c r="BH803" s="73"/>
      <c r="BI803" s="73"/>
      <c r="BJ803" s="73"/>
      <c r="BK803" s="73"/>
      <c r="BL803" s="73"/>
      <c r="BM803" s="73"/>
      <c r="BN803" s="73"/>
    </row>
    <row r="804" spans="1:66" ht="13.2" x14ac:dyDescent="0.3">
      <c r="A804" s="73"/>
      <c r="B804" s="73"/>
      <c r="C804" s="73"/>
      <c r="D804" s="73"/>
      <c r="E804" s="73"/>
      <c r="F804" s="73"/>
      <c r="G804" s="73"/>
      <c r="H804" s="73"/>
      <c r="I804" s="73"/>
      <c r="J804" s="73"/>
      <c r="L804" s="73"/>
      <c r="M804" s="73"/>
      <c r="N804" s="73"/>
      <c r="O804" s="73"/>
      <c r="P804" s="73"/>
      <c r="Q804" s="73"/>
      <c r="R804" s="73"/>
      <c r="X804" s="73"/>
      <c r="Y804" s="73"/>
      <c r="Z804" s="73"/>
      <c r="AA804" s="73"/>
      <c r="AB804" s="73"/>
      <c r="AC804" s="73"/>
      <c r="AD804" s="73"/>
      <c r="AE804" s="73"/>
      <c r="AF804" s="73"/>
      <c r="AG804" s="73"/>
      <c r="AH804" s="73"/>
      <c r="AI804" s="73"/>
      <c r="AJ804" s="73"/>
      <c r="AK804" s="73"/>
      <c r="AL804" s="73"/>
      <c r="AM804" s="73"/>
      <c r="AN804" s="73"/>
      <c r="AO804" s="73"/>
      <c r="AP804" s="73"/>
      <c r="AQ804" s="73"/>
      <c r="AR804" s="73"/>
      <c r="AS804" s="73"/>
      <c r="AT804" s="73"/>
      <c r="AU804" s="73"/>
      <c r="AV804" s="73"/>
      <c r="AW804" s="73"/>
      <c r="AX804" s="73"/>
      <c r="AY804" s="73"/>
      <c r="AZ804" s="73"/>
      <c r="BA804" s="73"/>
      <c r="BB804" s="73"/>
      <c r="BC804" s="73"/>
      <c r="BD804" s="73"/>
      <c r="BE804" s="73"/>
      <c r="BF804" s="73"/>
      <c r="BG804" s="73"/>
      <c r="BH804" s="73"/>
      <c r="BI804" s="73"/>
      <c r="BJ804" s="73"/>
      <c r="BK804" s="73"/>
      <c r="BL804" s="73"/>
      <c r="BM804" s="73"/>
      <c r="BN804" s="73"/>
    </row>
    <row r="805" spans="1:66" ht="13.2" x14ac:dyDescent="0.3">
      <c r="A805" s="73"/>
      <c r="B805" s="73"/>
      <c r="C805" s="73"/>
      <c r="D805" s="73"/>
      <c r="E805" s="73"/>
      <c r="F805" s="73"/>
      <c r="G805" s="73"/>
      <c r="H805" s="73"/>
      <c r="I805" s="73"/>
      <c r="J805" s="73"/>
      <c r="L805" s="73"/>
      <c r="M805" s="73"/>
      <c r="N805" s="73"/>
      <c r="O805" s="73"/>
      <c r="P805" s="73"/>
      <c r="Q805" s="73"/>
      <c r="R805" s="73"/>
      <c r="X805" s="73"/>
      <c r="Y805" s="73"/>
      <c r="Z805" s="73"/>
      <c r="AA805" s="73"/>
      <c r="AB805" s="73"/>
      <c r="AC805" s="73"/>
      <c r="AD805" s="73"/>
      <c r="AE805" s="73"/>
      <c r="AF805" s="73"/>
      <c r="AG805" s="73"/>
      <c r="AH805" s="73"/>
      <c r="AI805" s="73"/>
      <c r="AJ805" s="73"/>
      <c r="AK805" s="73"/>
      <c r="AL805" s="73"/>
      <c r="AM805" s="73"/>
      <c r="AN805" s="73"/>
      <c r="AO805" s="73"/>
      <c r="AP805" s="73"/>
      <c r="AQ805" s="73"/>
      <c r="AR805" s="73"/>
      <c r="AS805" s="73"/>
      <c r="AT805" s="73"/>
      <c r="AU805" s="73"/>
      <c r="AV805" s="73"/>
      <c r="AW805" s="73"/>
      <c r="AX805" s="73"/>
      <c r="AY805" s="73"/>
      <c r="AZ805" s="73"/>
      <c r="BA805" s="73"/>
      <c r="BB805" s="73"/>
      <c r="BC805" s="73"/>
      <c r="BD805" s="73"/>
      <c r="BE805" s="73"/>
      <c r="BF805" s="73"/>
      <c r="BG805" s="73"/>
      <c r="BH805" s="73"/>
      <c r="BI805" s="73"/>
      <c r="BJ805" s="73"/>
      <c r="BK805" s="73"/>
      <c r="BL805" s="73"/>
      <c r="BM805" s="73"/>
      <c r="BN805" s="73"/>
    </row>
    <row r="806" spans="1:66" ht="13.2" x14ac:dyDescent="0.3">
      <c r="A806" s="73"/>
      <c r="B806" s="73"/>
      <c r="C806" s="73"/>
      <c r="D806" s="73"/>
      <c r="E806" s="73"/>
      <c r="F806" s="73"/>
      <c r="G806" s="73"/>
      <c r="H806" s="73"/>
      <c r="I806" s="73"/>
      <c r="J806" s="73"/>
      <c r="L806" s="73"/>
      <c r="M806" s="73"/>
      <c r="N806" s="73"/>
      <c r="O806" s="73"/>
      <c r="P806" s="73"/>
      <c r="Q806" s="73"/>
      <c r="R806" s="73"/>
      <c r="X806" s="73"/>
      <c r="Y806" s="73"/>
      <c r="Z806" s="73"/>
      <c r="AA806" s="73"/>
      <c r="AB806" s="73"/>
      <c r="AC806" s="73"/>
      <c r="AD806" s="73"/>
      <c r="AE806" s="73"/>
      <c r="AF806" s="73"/>
      <c r="AG806" s="73"/>
      <c r="AH806" s="73"/>
      <c r="AI806" s="73"/>
      <c r="AJ806" s="73"/>
      <c r="AK806" s="73"/>
      <c r="AL806" s="73"/>
      <c r="AM806" s="73"/>
      <c r="AN806" s="73"/>
      <c r="AO806" s="73"/>
      <c r="AP806" s="73"/>
      <c r="AQ806" s="73"/>
      <c r="AR806" s="73"/>
      <c r="AS806" s="73"/>
      <c r="AT806" s="73"/>
      <c r="AU806" s="73"/>
      <c r="AV806" s="73"/>
      <c r="AW806" s="73"/>
      <c r="AX806" s="73"/>
      <c r="AY806" s="73"/>
      <c r="AZ806" s="73"/>
      <c r="BA806" s="73"/>
      <c r="BB806" s="73"/>
      <c r="BC806" s="73"/>
      <c r="BD806" s="73"/>
      <c r="BE806" s="73"/>
      <c r="BF806" s="73"/>
      <c r="BG806" s="73"/>
      <c r="BH806" s="73"/>
      <c r="BI806" s="73"/>
      <c r="BJ806" s="73"/>
      <c r="BK806" s="73"/>
      <c r="BL806" s="73"/>
      <c r="BM806" s="73"/>
      <c r="BN806" s="73"/>
    </row>
    <row r="807" spans="1:66" ht="13.2" x14ac:dyDescent="0.3">
      <c r="A807" s="73"/>
      <c r="B807" s="73"/>
      <c r="C807" s="73"/>
      <c r="D807" s="73"/>
      <c r="E807" s="73"/>
      <c r="F807" s="73"/>
      <c r="G807" s="73"/>
      <c r="H807" s="73"/>
      <c r="I807" s="73"/>
      <c r="J807" s="73"/>
      <c r="L807" s="73"/>
      <c r="M807" s="73"/>
      <c r="N807" s="73"/>
      <c r="O807" s="73"/>
      <c r="P807" s="73"/>
      <c r="Q807" s="73"/>
      <c r="R807" s="73"/>
      <c r="X807" s="73"/>
      <c r="Y807" s="73"/>
      <c r="Z807" s="73"/>
      <c r="AA807" s="73"/>
      <c r="AB807" s="73"/>
      <c r="AC807" s="73"/>
      <c r="AD807" s="73"/>
      <c r="AE807" s="73"/>
      <c r="AF807" s="73"/>
      <c r="AG807" s="73"/>
      <c r="AH807" s="73"/>
      <c r="AI807" s="73"/>
      <c r="AJ807" s="73"/>
      <c r="AK807" s="73"/>
      <c r="AL807" s="73"/>
      <c r="AM807" s="73"/>
      <c r="AN807" s="73"/>
      <c r="AO807" s="73"/>
      <c r="AP807" s="73"/>
      <c r="AQ807" s="73"/>
      <c r="AR807" s="73"/>
      <c r="AS807" s="73"/>
      <c r="AT807" s="73"/>
      <c r="AU807" s="73"/>
      <c r="AV807" s="73"/>
      <c r="AW807" s="73"/>
      <c r="AX807" s="73"/>
      <c r="AY807" s="73"/>
      <c r="AZ807" s="73"/>
      <c r="BA807" s="73"/>
      <c r="BB807" s="73"/>
      <c r="BC807" s="73"/>
      <c r="BD807" s="73"/>
      <c r="BE807" s="73"/>
      <c r="BF807" s="73"/>
      <c r="BG807" s="73"/>
      <c r="BH807" s="73"/>
      <c r="BI807" s="73"/>
      <c r="BJ807" s="73"/>
      <c r="BK807" s="73"/>
      <c r="BL807" s="73"/>
      <c r="BM807" s="73"/>
      <c r="BN807" s="73"/>
    </row>
    <row r="808" spans="1:66" ht="13.2" x14ac:dyDescent="0.3">
      <c r="A808" s="73"/>
      <c r="B808" s="73"/>
      <c r="C808" s="73"/>
      <c r="D808" s="73"/>
      <c r="E808" s="73"/>
      <c r="F808" s="73"/>
      <c r="G808" s="73"/>
      <c r="H808" s="73"/>
      <c r="I808" s="73"/>
      <c r="J808" s="73"/>
      <c r="L808" s="73"/>
      <c r="M808" s="73"/>
      <c r="N808" s="73"/>
      <c r="O808" s="73"/>
      <c r="P808" s="73"/>
      <c r="Q808" s="73"/>
      <c r="R808" s="73"/>
      <c r="X808" s="73"/>
      <c r="Y808" s="73"/>
      <c r="Z808" s="73"/>
      <c r="AA808" s="73"/>
      <c r="AB808" s="73"/>
      <c r="AC808" s="73"/>
      <c r="AD808" s="73"/>
      <c r="AE808" s="73"/>
      <c r="AF808" s="73"/>
      <c r="AG808" s="73"/>
      <c r="AH808" s="73"/>
      <c r="AI808" s="73"/>
      <c r="AJ808" s="73"/>
      <c r="AK808" s="73"/>
      <c r="AL808" s="73"/>
      <c r="AM808" s="73"/>
      <c r="AN808" s="73"/>
      <c r="AO808" s="73"/>
      <c r="AP808" s="73"/>
      <c r="AQ808" s="73"/>
      <c r="AR808" s="73"/>
      <c r="AS808" s="73"/>
      <c r="AT808" s="73"/>
      <c r="AU808" s="73"/>
      <c r="AV808" s="73"/>
      <c r="AW808" s="73"/>
      <c r="AX808" s="73"/>
      <c r="AY808" s="73"/>
      <c r="AZ808" s="73"/>
      <c r="BA808" s="73"/>
      <c r="BB808" s="73"/>
      <c r="BC808" s="73"/>
      <c r="BD808" s="73"/>
      <c r="BE808" s="73"/>
      <c r="BF808" s="73"/>
      <c r="BG808" s="73"/>
      <c r="BH808" s="73"/>
      <c r="BI808" s="73"/>
      <c r="BJ808" s="73"/>
      <c r="BK808" s="73"/>
      <c r="BL808" s="73"/>
      <c r="BM808" s="73"/>
      <c r="BN808" s="73"/>
    </row>
    <row r="809" spans="1:66" ht="13.2" x14ac:dyDescent="0.3">
      <c r="A809" s="73"/>
      <c r="B809" s="73"/>
      <c r="C809" s="73"/>
      <c r="D809" s="73"/>
      <c r="E809" s="73"/>
      <c r="F809" s="73"/>
      <c r="G809" s="73"/>
      <c r="H809" s="73"/>
      <c r="I809" s="73"/>
      <c r="J809" s="73"/>
      <c r="L809" s="73"/>
      <c r="M809" s="73"/>
      <c r="N809" s="73"/>
      <c r="O809" s="73"/>
      <c r="P809" s="73"/>
      <c r="Q809" s="73"/>
      <c r="R809" s="73"/>
      <c r="X809" s="73"/>
      <c r="Y809" s="73"/>
      <c r="Z809" s="73"/>
      <c r="AA809" s="73"/>
      <c r="AB809" s="73"/>
      <c r="AC809" s="73"/>
      <c r="AD809" s="73"/>
      <c r="AE809" s="73"/>
      <c r="AF809" s="73"/>
      <c r="AG809" s="73"/>
      <c r="AH809" s="73"/>
      <c r="AI809" s="73"/>
      <c r="AJ809" s="73"/>
      <c r="AK809" s="73"/>
      <c r="AL809" s="73"/>
      <c r="AM809" s="73"/>
      <c r="AN809" s="73"/>
      <c r="AO809" s="73"/>
      <c r="AP809" s="73"/>
      <c r="AQ809" s="73"/>
      <c r="AR809" s="73"/>
      <c r="AS809" s="73"/>
      <c r="AT809" s="73"/>
      <c r="AU809" s="73"/>
      <c r="AV809" s="73"/>
      <c r="AW809" s="73"/>
      <c r="AX809" s="73"/>
      <c r="AY809" s="73"/>
      <c r="AZ809" s="73"/>
      <c r="BA809" s="73"/>
      <c r="BB809" s="73"/>
      <c r="BC809" s="73"/>
      <c r="BD809" s="73"/>
      <c r="BE809" s="73"/>
      <c r="BF809" s="73"/>
      <c r="BG809" s="73"/>
      <c r="BH809" s="73"/>
      <c r="BI809" s="73"/>
      <c r="BJ809" s="73"/>
      <c r="BK809" s="73"/>
      <c r="BL809" s="73"/>
      <c r="BM809" s="73"/>
      <c r="BN809" s="73"/>
    </row>
    <row r="810" spans="1:66" ht="13.2" x14ac:dyDescent="0.3">
      <c r="A810" s="73"/>
      <c r="B810" s="73"/>
      <c r="C810" s="73"/>
      <c r="D810" s="73"/>
      <c r="E810" s="73"/>
      <c r="F810" s="73"/>
      <c r="G810" s="73"/>
      <c r="H810" s="73"/>
      <c r="I810" s="73"/>
      <c r="J810" s="73"/>
      <c r="L810" s="73"/>
      <c r="M810" s="73"/>
      <c r="N810" s="73"/>
      <c r="O810" s="73"/>
      <c r="P810" s="73"/>
      <c r="Q810" s="73"/>
      <c r="R810" s="73"/>
      <c r="X810" s="73"/>
      <c r="Y810" s="73"/>
      <c r="Z810" s="73"/>
      <c r="AA810" s="73"/>
      <c r="AB810" s="73"/>
      <c r="AC810" s="73"/>
      <c r="AD810" s="73"/>
      <c r="AE810" s="73"/>
      <c r="AF810" s="73"/>
      <c r="AG810" s="73"/>
      <c r="AH810" s="73"/>
      <c r="AI810" s="73"/>
      <c r="AJ810" s="73"/>
      <c r="AK810" s="73"/>
      <c r="AL810" s="73"/>
      <c r="AM810" s="73"/>
      <c r="AN810" s="73"/>
      <c r="AO810" s="73"/>
      <c r="AP810" s="73"/>
      <c r="AQ810" s="73"/>
      <c r="AR810" s="73"/>
      <c r="AS810" s="73"/>
      <c r="AT810" s="73"/>
      <c r="AU810" s="73"/>
      <c r="AV810" s="73"/>
      <c r="AW810" s="73"/>
      <c r="AX810" s="73"/>
      <c r="AY810" s="73"/>
      <c r="AZ810" s="73"/>
      <c r="BA810" s="73"/>
      <c r="BB810" s="73"/>
      <c r="BC810" s="73"/>
      <c r="BD810" s="73"/>
      <c r="BE810" s="73"/>
      <c r="BF810" s="73"/>
      <c r="BG810" s="73"/>
      <c r="BH810" s="73"/>
      <c r="BI810" s="73"/>
      <c r="BJ810" s="73"/>
      <c r="BK810" s="73"/>
      <c r="BL810" s="73"/>
      <c r="BM810" s="73"/>
      <c r="BN810" s="73"/>
    </row>
    <row r="811" spans="1:66" ht="13.2" x14ac:dyDescent="0.3">
      <c r="A811" s="73"/>
      <c r="B811" s="73"/>
      <c r="C811" s="73"/>
      <c r="D811" s="73"/>
      <c r="E811" s="73"/>
      <c r="F811" s="73"/>
      <c r="G811" s="73"/>
      <c r="H811" s="73"/>
      <c r="I811" s="73"/>
      <c r="J811" s="73"/>
      <c r="L811" s="73"/>
      <c r="M811" s="73"/>
      <c r="N811" s="73"/>
      <c r="O811" s="73"/>
      <c r="P811" s="73"/>
      <c r="Q811" s="73"/>
      <c r="R811" s="73"/>
      <c r="X811" s="73"/>
      <c r="Y811" s="73"/>
      <c r="Z811" s="73"/>
      <c r="AA811" s="73"/>
      <c r="AB811" s="73"/>
      <c r="AC811" s="73"/>
      <c r="AD811" s="73"/>
      <c r="AE811" s="73"/>
      <c r="AF811" s="73"/>
      <c r="AG811" s="73"/>
      <c r="AH811" s="73"/>
      <c r="AI811" s="73"/>
      <c r="AJ811" s="73"/>
      <c r="AK811" s="73"/>
      <c r="AL811" s="73"/>
      <c r="AM811" s="73"/>
      <c r="AN811" s="73"/>
      <c r="AO811" s="73"/>
      <c r="AP811" s="73"/>
      <c r="AQ811" s="73"/>
      <c r="AR811" s="73"/>
      <c r="AS811" s="73"/>
      <c r="AT811" s="73"/>
      <c r="AU811" s="73"/>
      <c r="AV811" s="73"/>
      <c r="AW811" s="73"/>
      <c r="AX811" s="73"/>
      <c r="AY811" s="73"/>
      <c r="AZ811" s="73"/>
      <c r="BA811" s="73"/>
      <c r="BB811" s="73"/>
      <c r="BC811" s="73"/>
      <c r="BD811" s="73"/>
      <c r="BE811" s="73"/>
      <c r="BF811" s="73"/>
      <c r="BG811" s="73"/>
      <c r="BH811" s="73"/>
      <c r="BI811" s="73"/>
      <c r="BJ811" s="73"/>
      <c r="BK811" s="73"/>
      <c r="BL811" s="73"/>
      <c r="BM811" s="73"/>
      <c r="BN811" s="73"/>
    </row>
    <row r="812" spans="1:66" ht="13.2" x14ac:dyDescent="0.3">
      <c r="A812" s="73"/>
      <c r="B812" s="73"/>
      <c r="C812" s="73"/>
      <c r="D812" s="73"/>
      <c r="E812" s="73"/>
      <c r="F812" s="73"/>
      <c r="G812" s="73"/>
      <c r="H812" s="73"/>
      <c r="I812" s="73"/>
      <c r="J812" s="73"/>
      <c r="L812" s="73"/>
      <c r="M812" s="73"/>
      <c r="N812" s="73"/>
      <c r="O812" s="73"/>
      <c r="P812" s="73"/>
      <c r="Q812" s="73"/>
      <c r="R812" s="73"/>
      <c r="X812" s="73"/>
      <c r="Y812" s="73"/>
      <c r="Z812" s="73"/>
      <c r="AA812" s="73"/>
      <c r="AB812" s="73"/>
      <c r="AC812" s="73"/>
      <c r="AD812" s="73"/>
      <c r="AE812" s="73"/>
      <c r="AF812" s="73"/>
      <c r="AG812" s="73"/>
      <c r="AH812" s="73"/>
      <c r="AI812" s="73"/>
      <c r="AJ812" s="73"/>
      <c r="AK812" s="73"/>
      <c r="AL812" s="73"/>
      <c r="AM812" s="73"/>
      <c r="AN812" s="73"/>
      <c r="AO812" s="73"/>
      <c r="AP812" s="73"/>
      <c r="AQ812" s="73"/>
      <c r="AR812" s="73"/>
      <c r="AS812" s="73"/>
      <c r="AT812" s="73"/>
      <c r="AU812" s="73"/>
      <c r="AV812" s="73"/>
      <c r="AW812" s="73"/>
      <c r="AX812" s="73"/>
      <c r="AY812" s="73"/>
      <c r="AZ812" s="73"/>
      <c r="BA812" s="73"/>
      <c r="BB812" s="73"/>
      <c r="BC812" s="73"/>
      <c r="BD812" s="73"/>
      <c r="BE812" s="73"/>
      <c r="BF812" s="73"/>
      <c r="BG812" s="73"/>
      <c r="BH812" s="73"/>
      <c r="BI812" s="73"/>
      <c r="BJ812" s="73"/>
      <c r="BK812" s="73"/>
      <c r="BL812" s="73"/>
      <c r="BM812" s="73"/>
      <c r="BN812" s="73"/>
    </row>
    <row r="813" spans="1:66" ht="13.2" x14ac:dyDescent="0.3">
      <c r="A813" s="73"/>
      <c r="B813" s="73"/>
      <c r="C813" s="73"/>
      <c r="D813" s="73"/>
      <c r="E813" s="73"/>
      <c r="F813" s="73"/>
      <c r="G813" s="73"/>
      <c r="H813" s="73"/>
      <c r="I813" s="73"/>
      <c r="J813" s="73"/>
      <c r="L813" s="73"/>
      <c r="M813" s="73"/>
      <c r="N813" s="73"/>
      <c r="O813" s="73"/>
      <c r="P813" s="73"/>
      <c r="Q813" s="73"/>
      <c r="R813" s="73"/>
      <c r="X813" s="73"/>
      <c r="Y813" s="73"/>
      <c r="Z813" s="73"/>
      <c r="AA813" s="73"/>
      <c r="AB813" s="73"/>
      <c r="AC813" s="73"/>
      <c r="AD813" s="73"/>
      <c r="AE813" s="73"/>
      <c r="AF813" s="73"/>
      <c r="AG813" s="73"/>
      <c r="AH813" s="73"/>
      <c r="AI813" s="73"/>
      <c r="AJ813" s="73"/>
      <c r="AK813" s="73"/>
      <c r="AL813" s="73"/>
      <c r="AM813" s="73"/>
      <c r="AN813" s="73"/>
      <c r="AO813" s="73"/>
      <c r="AP813" s="73"/>
      <c r="AQ813" s="73"/>
      <c r="AR813" s="73"/>
      <c r="AS813" s="73"/>
      <c r="AT813" s="73"/>
      <c r="AU813" s="73"/>
      <c r="AV813" s="73"/>
      <c r="AW813" s="73"/>
      <c r="AX813" s="73"/>
      <c r="AY813" s="73"/>
      <c r="AZ813" s="73"/>
      <c r="BA813" s="73"/>
      <c r="BB813" s="73"/>
      <c r="BC813" s="73"/>
      <c r="BD813" s="73"/>
      <c r="BE813" s="73"/>
      <c r="BF813" s="73"/>
      <c r="BG813" s="73"/>
      <c r="BH813" s="73"/>
      <c r="BI813" s="73"/>
      <c r="BJ813" s="73"/>
      <c r="BK813" s="73"/>
      <c r="BL813" s="73"/>
      <c r="BM813" s="73"/>
      <c r="BN813" s="73"/>
    </row>
    <row r="814" spans="1:66" ht="13.2" x14ac:dyDescent="0.3">
      <c r="A814" s="73"/>
      <c r="B814" s="73"/>
      <c r="C814" s="73"/>
      <c r="D814" s="73"/>
      <c r="E814" s="73"/>
      <c r="F814" s="73"/>
      <c r="G814" s="73"/>
      <c r="H814" s="73"/>
      <c r="I814" s="73"/>
      <c r="J814" s="73"/>
      <c r="L814" s="73"/>
      <c r="M814" s="73"/>
      <c r="N814" s="73"/>
      <c r="O814" s="73"/>
      <c r="P814" s="73"/>
      <c r="Q814" s="73"/>
      <c r="R814" s="73"/>
      <c r="X814" s="73"/>
      <c r="Y814" s="73"/>
      <c r="Z814" s="73"/>
      <c r="AA814" s="73"/>
      <c r="AB814" s="73"/>
      <c r="AC814" s="73"/>
      <c r="AD814" s="73"/>
      <c r="AE814" s="73"/>
      <c r="AF814" s="73"/>
      <c r="AG814" s="73"/>
      <c r="AH814" s="73"/>
      <c r="AI814" s="73"/>
      <c r="AJ814" s="73"/>
      <c r="AK814" s="73"/>
      <c r="AL814" s="73"/>
      <c r="AM814" s="73"/>
      <c r="AN814" s="73"/>
      <c r="AO814" s="73"/>
      <c r="AP814" s="73"/>
      <c r="AQ814" s="73"/>
      <c r="AR814" s="73"/>
      <c r="AS814" s="73"/>
      <c r="AT814" s="73"/>
      <c r="AU814" s="73"/>
      <c r="AV814" s="73"/>
      <c r="AW814" s="73"/>
      <c r="AX814" s="73"/>
      <c r="AY814" s="73"/>
      <c r="AZ814" s="73"/>
      <c r="BA814" s="73"/>
      <c r="BB814" s="73"/>
      <c r="BC814" s="73"/>
      <c r="BD814" s="73"/>
      <c r="BE814" s="73"/>
      <c r="BF814" s="73"/>
      <c r="BG814" s="73"/>
      <c r="BH814" s="73"/>
      <c r="BI814" s="73"/>
      <c r="BJ814" s="73"/>
      <c r="BK814" s="73"/>
      <c r="BL814" s="73"/>
      <c r="BM814" s="73"/>
      <c r="BN814" s="73"/>
    </row>
    <row r="815" spans="1:66" ht="13.2" x14ac:dyDescent="0.3">
      <c r="A815" s="73"/>
      <c r="B815" s="73"/>
      <c r="C815" s="73"/>
      <c r="D815" s="73"/>
      <c r="E815" s="73"/>
      <c r="F815" s="73"/>
      <c r="G815" s="73"/>
      <c r="H815" s="73"/>
      <c r="I815" s="73"/>
      <c r="J815" s="73"/>
      <c r="L815" s="73"/>
      <c r="M815" s="73"/>
      <c r="N815" s="73"/>
      <c r="O815" s="73"/>
      <c r="P815" s="73"/>
      <c r="Q815" s="73"/>
      <c r="R815" s="73"/>
      <c r="X815" s="73"/>
      <c r="Y815" s="73"/>
      <c r="Z815" s="73"/>
      <c r="AA815" s="73"/>
      <c r="AB815" s="73"/>
      <c r="AC815" s="73"/>
      <c r="AD815" s="73"/>
      <c r="AE815" s="73"/>
      <c r="AF815" s="73"/>
      <c r="AG815" s="73"/>
      <c r="AH815" s="73"/>
      <c r="AI815" s="73"/>
      <c r="AJ815" s="73"/>
      <c r="AK815" s="73"/>
      <c r="AL815" s="73"/>
      <c r="AM815" s="73"/>
      <c r="AN815" s="73"/>
      <c r="AO815" s="73"/>
      <c r="AP815" s="73"/>
      <c r="AQ815" s="73"/>
      <c r="AR815" s="73"/>
      <c r="AS815" s="73"/>
      <c r="AT815" s="73"/>
      <c r="AU815" s="73"/>
      <c r="AV815" s="73"/>
      <c r="AW815" s="73"/>
      <c r="AX815" s="73"/>
      <c r="AY815" s="73"/>
      <c r="AZ815" s="73"/>
      <c r="BA815" s="73"/>
      <c r="BB815" s="73"/>
      <c r="BC815" s="73"/>
      <c r="BD815" s="73"/>
      <c r="BE815" s="73"/>
      <c r="BF815" s="73"/>
      <c r="BG815" s="73"/>
      <c r="BH815" s="73"/>
      <c r="BI815" s="73"/>
      <c r="BJ815" s="73"/>
      <c r="BK815" s="73"/>
      <c r="BL815" s="73"/>
      <c r="BM815" s="73"/>
      <c r="BN815" s="73"/>
    </row>
    <row r="816" spans="1:66" ht="13.2" x14ac:dyDescent="0.3">
      <c r="A816" s="73"/>
      <c r="B816" s="73"/>
      <c r="C816" s="73"/>
      <c r="D816" s="73"/>
      <c r="E816" s="73"/>
      <c r="F816" s="73"/>
      <c r="G816" s="73"/>
      <c r="H816" s="73"/>
      <c r="I816" s="73"/>
      <c r="J816" s="73"/>
      <c r="L816" s="73"/>
      <c r="M816" s="73"/>
      <c r="N816" s="73"/>
      <c r="O816" s="73"/>
      <c r="P816" s="73"/>
      <c r="Q816" s="73"/>
      <c r="R816" s="73"/>
      <c r="X816" s="73"/>
      <c r="Y816" s="73"/>
      <c r="Z816" s="73"/>
      <c r="AA816" s="73"/>
      <c r="AB816" s="73"/>
      <c r="AC816" s="73"/>
      <c r="AD816" s="73"/>
      <c r="AE816" s="73"/>
      <c r="AF816" s="73"/>
      <c r="AG816" s="73"/>
      <c r="AH816" s="73"/>
      <c r="AI816" s="73"/>
      <c r="AJ816" s="73"/>
      <c r="AK816" s="73"/>
      <c r="AL816" s="73"/>
      <c r="AM816" s="73"/>
      <c r="AN816" s="73"/>
      <c r="AO816" s="73"/>
      <c r="AP816" s="73"/>
      <c r="AQ816" s="73"/>
      <c r="AR816" s="73"/>
      <c r="AS816" s="73"/>
      <c r="AT816" s="73"/>
      <c r="AU816" s="73"/>
      <c r="AV816" s="73"/>
      <c r="AW816" s="73"/>
      <c r="AX816" s="73"/>
      <c r="AY816" s="73"/>
      <c r="AZ816" s="73"/>
      <c r="BA816" s="73"/>
      <c r="BB816" s="73"/>
      <c r="BC816" s="73"/>
      <c r="BD816" s="73"/>
      <c r="BE816" s="73"/>
      <c r="BF816" s="73"/>
      <c r="BG816" s="73"/>
      <c r="BH816" s="73"/>
      <c r="BI816" s="73"/>
      <c r="BJ816" s="73"/>
      <c r="BK816" s="73"/>
      <c r="BL816" s="73"/>
      <c r="BM816" s="73"/>
      <c r="BN816" s="73"/>
    </row>
    <row r="817" spans="1:66" ht="13.2" x14ac:dyDescent="0.3">
      <c r="A817" s="73"/>
      <c r="B817" s="73"/>
      <c r="C817" s="73"/>
      <c r="D817" s="73"/>
      <c r="E817" s="73"/>
      <c r="F817" s="73"/>
      <c r="G817" s="73"/>
      <c r="H817" s="73"/>
      <c r="I817" s="73"/>
      <c r="J817" s="73"/>
      <c r="L817" s="73"/>
      <c r="M817" s="73"/>
      <c r="N817" s="73"/>
      <c r="O817" s="73"/>
      <c r="P817" s="73"/>
      <c r="Q817" s="73"/>
      <c r="R817" s="73"/>
      <c r="X817" s="73"/>
      <c r="Y817" s="73"/>
      <c r="Z817" s="73"/>
      <c r="AA817" s="73"/>
      <c r="AB817" s="73"/>
      <c r="AC817" s="73"/>
      <c r="AD817" s="73"/>
      <c r="AE817" s="73"/>
      <c r="AF817" s="73"/>
      <c r="AG817" s="73"/>
      <c r="AH817" s="73"/>
      <c r="AI817" s="73"/>
      <c r="AJ817" s="73"/>
      <c r="AK817" s="73"/>
      <c r="AL817" s="73"/>
      <c r="AM817" s="73"/>
      <c r="AN817" s="73"/>
      <c r="AO817" s="73"/>
      <c r="AP817" s="73"/>
      <c r="AQ817" s="73"/>
      <c r="AR817" s="73"/>
      <c r="AS817" s="73"/>
      <c r="AT817" s="73"/>
      <c r="AU817" s="73"/>
      <c r="AV817" s="73"/>
      <c r="AW817" s="73"/>
      <c r="AX817" s="73"/>
      <c r="AY817" s="73"/>
      <c r="AZ817" s="73"/>
      <c r="BA817" s="73"/>
      <c r="BB817" s="73"/>
      <c r="BC817" s="73"/>
      <c r="BD817" s="73"/>
      <c r="BE817" s="73"/>
      <c r="BF817" s="73"/>
      <c r="BG817" s="73"/>
      <c r="BH817" s="73"/>
      <c r="BI817" s="73"/>
      <c r="BJ817" s="73"/>
      <c r="BK817" s="73"/>
      <c r="BL817" s="73"/>
      <c r="BM817" s="73"/>
      <c r="BN817" s="73"/>
    </row>
    <row r="818" spans="1:66" ht="13.2" x14ac:dyDescent="0.3">
      <c r="A818" s="73"/>
      <c r="B818" s="73"/>
      <c r="C818" s="73"/>
      <c r="D818" s="73"/>
      <c r="E818" s="73"/>
      <c r="F818" s="73"/>
      <c r="G818" s="73"/>
      <c r="H818" s="73"/>
      <c r="I818" s="73"/>
      <c r="J818" s="73"/>
      <c r="L818" s="73"/>
      <c r="M818" s="73"/>
      <c r="N818" s="73"/>
      <c r="O818" s="73"/>
      <c r="P818" s="73"/>
      <c r="Q818" s="73"/>
      <c r="R818" s="73"/>
      <c r="X818" s="73"/>
      <c r="Y818" s="73"/>
      <c r="Z818" s="73"/>
      <c r="AA818" s="73"/>
      <c r="AB818" s="73"/>
      <c r="AC818" s="73"/>
      <c r="AD818" s="73"/>
      <c r="AE818" s="73"/>
      <c r="AF818" s="73"/>
      <c r="AG818" s="73"/>
      <c r="AH818" s="73"/>
      <c r="AI818" s="73"/>
      <c r="AJ818" s="73"/>
      <c r="AK818" s="73"/>
      <c r="AL818" s="73"/>
      <c r="AM818" s="73"/>
      <c r="AN818" s="73"/>
      <c r="AO818" s="73"/>
      <c r="AP818" s="73"/>
      <c r="AQ818" s="73"/>
      <c r="AR818" s="73"/>
      <c r="AS818" s="73"/>
      <c r="AT818" s="73"/>
      <c r="AU818" s="73"/>
      <c r="AV818" s="73"/>
      <c r="AW818" s="73"/>
      <c r="AX818" s="73"/>
      <c r="AY818" s="73"/>
      <c r="AZ818" s="73"/>
      <c r="BA818" s="73"/>
      <c r="BB818" s="73"/>
      <c r="BC818" s="73"/>
      <c r="BD818" s="73"/>
      <c r="BE818" s="73"/>
      <c r="BF818" s="73"/>
      <c r="BG818" s="73"/>
      <c r="BH818" s="73"/>
      <c r="BI818" s="73"/>
      <c r="BJ818" s="73"/>
      <c r="BK818" s="73"/>
      <c r="BL818" s="73"/>
      <c r="BM818" s="73"/>
      <c r="BN818" s="73"/>
    </row>
    <row r="819" spans="1:66" ht="13.2" x14ac:dyDescent="0.3">
      <c r="A819" s="73"/>
      <c r="B819" s="73"/>
      <c r="C819" s="73"/>
      <c r="D819" s="73"/>
      <c r="E819" s="73"/>
      <c r="F819" s="73"/>
      <c r="G819" s="73"/>
      <c r="H819" s="73"/>
      <c r="I819" s="73"/>
      <c r="J819" s="73"/>
      <c r="L819" s="73"/>
      <c r="M819" s="73"/>
      <c r="N819" s="73"/>
      <c r="O819" s="73"/>
      <c r="P819" s="73"/>
      <c r="Q819" s="73"/>
      <c r="R819" s="73"/>
      <c r="X819" s="73"/>
      <c r="Y819" s="73"/>
      <c r="Z819" s="73"/>
      <c r="AA819" s="73"/>
      <c r="AB819" s="73"/>
      <c r="AC819" s="73"/>
      <c r="AD819" s="73"/>
      <c r="AE819" s="73"/>
      <c r="AF819" s="73"/>
      <c r="AG819" s="73"/>
      <c r="AH819" s="73"/>
      <c r="AI819" s="73"/>
      <c r="AJ819" s="73"/>
      <c r="AK819" s="73"/>
      <c r="AL819" s="73"/>
      <c r="AM819" s="73"/>
      <c r="AN819" s="73"/>
      <c r="AO819" s="73"/>
      <c r="AP819" s="73"/>
      <c r="AQ819" s="73"/>
      <c r="AR819" s="73"/>
      <c r="AS819" s="73"/>
      <c r="AT819" s="73"/>
      <c r="AU819" s="73"/>
      <c r="AV819" s="73"/>
      <c r="AW819" s="73"/>
      <c r="AX819" s="73"/>
      <c r="AY819" s="73"/>
      <c r="AZ819" s="73"/>
      <c r="BA819" s="73"/>
      <c r="BB819" s="73"/>
      <c r="BC819" s="73"/>
      <c r="BD819" s="73"/>
      <c r="BE819" s="73"/>
      <c r="BF819" s="73"/>
      <c r="BG819" s="73"/>
      <c r="BH819" s="73"/>
      <c r="BI819" s="73"/>
      <c r="BJ819" s="73"/>
      <c r="BK819" s="73"/>
      <c r="BL819" s="73"/>
      <c r="BM819" s="73"/>
      <c r="BN819" s="73"/>
    </row>
    <row r="820" spans="1:66" ht="13.2" x14ac:dyDescent="0.3">
      <c r="A820" s="73"/>
      <c r="B820" s="73"/>
      <c r="C820" s="73"/>
      <c r="D820" s="73"/>
      <c r="E820" s="73"/>
      <c r="F820" s="73"/>
      <c r="G820" s="73"/>
      <c r="H820" s="73"/>
      <c r="I820" s="73"/>
      <c r="J820" s="73"/>
      <c r="L820" s="73"/>
      <c r="M820" s="73"/>
      <c r="N820" s="73"/>
      <c r="O820" s="73"/>
      <c r="P820" s="73"/>
      <c r="Q820" s="73"/>
      <c r="R820" s="73"/>
      <c r="X820" s="73"/>
      <c r="Y820" s="73"/>
      <c r="Z820" s="73"/>
      <c r="AA820" s="73"/>
      <c r="AB820" s="73"/>
      <c r="AC820" s="73"/>
      <c r="AD820" s="73"/>
      <c r="AE820" s="73"/>
      <c r="AF820" s="73"/>
      <c r="AG820" s="73"/>
      <c r="AH820" s="73"/>
      <c r="AI820" s="73"/>
      <c r="AJ820" s="73"/>
      <c r="AK820" s="73"/>
      <c r="AL820" s="73"/>
      <c r="AM820" s="73"/>
      <c r="AN820" s="73"/>
      <c r="AO820" s="73"/>
      <c r="AP820" s="73"/>
      <c r="AQ820" s="73"/>
      <c r="AR820" s="73"/>
      <c r="AS820" s="73"/>
      <c r="AT820" s="73"/>
      <c r="AU820" s="73"/>
      <c r="AV820" s="73"/>
      <c r="AW820" s="73"/>
      <c r="AX820" s="73"/>
      <c r="AY820" s="73"/>
      <c r="AZ820" s="73"/>
      <c r="BA820" s="73"/>
      <c r="BB820" s="73"/>
      <c r="BC820" s="73"/>
      <c r="BD820" s="73"/>
      <c r="BE820" s="73"/>
      <c r="BF820" s="73"/>
      <c r="BG820" s="73"/>
      <c r="BH820" s="73"/>
      <c r="BI820" s="73"/>
      <c r="BJ820" s="73"/>
      <c r="BK820" s="73"/>
      <c r="BL820" s="73"/>
      <c r="BM820" s="73"/>
      <c r="BN820" s="73"/>
    </row>
    <row r="821" spans="1:66" ht="13.2" x14ac:dyDescent="0.3">
      <c r="A821" s="73"/>
      <c r="B821" s="73"/>
      <c r="C821" s="73"/>
      <c r="D821" s="73"/>
      <c r="E821" s="73"/>
      <c r="F821" s="73"/>
      <c r="G821" s="73"/>
      <c r="H821" s="73"/>
      <c r="I821" s="73"/>
      <c r="J821" s="73"/>
      <c r="L821" s="73"/>
      <c r="M821" s="73"/>
      <c r="N821" s="73"/>
      <c r="O821" s="73"/>
      <c r="P821" s="73"/>
      <c r="Q821" s="73"/>
      <c r="R821" s="73"/>
      <c r="X821" s="73"/>
      <c r="Y821" s="73"/>
      <c r="Z821" s="73"/>
      <c r="AA821" s="73"/>
      <c r="AB821" s="73"/>
      <c r="AC821" s="73"/>
      <c r="AD821" s="73"/>
      <c r="AE821" s="73"/>
      <c r="AF821" s="73"/>
      <c r="AG821" s="73"/>
      <c r="AH821" s="73"/>
      <c r="AI821" s="73"/>
      <c r="AJ821" s="73"/>
      <c r="AK821" s="73"/>
      <c r="AL821" s="73"/>
      <c r="AM821" s="73"/>
      <c r="AN821" s="73"/>
      <c r="AO821" s="73"/>
      <c r="AP821" s="73"/>
      <c r="AQ821" s="73"/>
      <c r="AR821" s="73"/>
      <c r="AS821" s="73"/>
      <c r="AT821" s="73"/>
      <c r="AU821" s="73"/>
      <c r="AV821" s="73"/>
      <c r="AW821" s="73"/>
      <c r="AX821" s="73"/>
      <c r="AY821" s="73"/>
      <c r="AZ821" s="73"/>
      <c r="BA821" s="73"/>
      <c r="BB821" s="73"/>
      <c r="BC821" s="73"/>
      <c r="BD821" s="73"/>
      <c r="BE821" s="73"/>
      <c r="BF821" s="73"/>
      <c r="BG821" s="73"/>
      <c r="BH821" s="73"/>
      <c r="BI821" s="73"/>
      <c r="BJ821" s="73"/>
      <c r="BK821" s="73"/>
      <c r="BL821" s="73"/>
      <c r="BM821" s="73"/>
      <c r="BN821" s="73"/>
    </row>
    <row r="822" spans="1:66" ht="13.2" x14ac:dyDescent="0.3">
      <c r="A822" s="73"/>
      <c r="B822" s="73"/>
      <c r="C822" s="73"/>
      <c r="D822" s="73"/>
      <c r="E822" s="73"/>
      <c r="F822" s="73"/>
      <c r="G822" s="73"/>
      <c r="H822" s="73"/>
      <c r="I822" s="73"/>
      <c r="J822" s="73"/>
      <c r="L822" s="73"/>
      <c r="M822" s="73"/>
      <c r="N822" s="73"/>
      <c r="O822" s="73"/>
      <c r="P822" s="73"/>
      <c r="Q822" s="73"/>
      <c r="R822" s="73"/>
      <c r="X822" s="73"/>
      <c r="Y822" s="73"/>
      <c r="Z822" s="73"/>
      <c r="AA822" s="73"/>
      <c r="AB822" s="73"/>
      <c r="AC822" s="73"/>
      <c r="AD822" s="73"/>
      <c r="AE822" s="73"/>
      <c r="AF822" s="73"/>
      <c r="AG822" s="73"/>
      <c r="AH822" s="73"/>
      <c r="AI822" s="73"/>
      <c r="AJ822" s="73"/>
      <c r="AK822" s="73"/>
      <c r="AL822" s="73"/>
      <c r="AM822" s="73"/>
      <c r="AN822" s="73"/>
      <c r="AO822" s="73"/>
      <c r="AP822" s="73"/>
      <c r="AQ822" s="73"/>
      <c r="AR822" s="73"/>
      <c r="AS822" s="73"/>
      <c r="AT822" s="73"/>
      <c r="AU822" s="73"/>
      <c r="AV822" s="73"/>
      <c r="AW822" s="73"/>
      <c r="AX822" s="73"/>
      <c r="AY822" s="73"/>
      <c r="AZ822" s="73"/>
      <c r="BA822" s="73"/>
      <c r="BB822" s="73"/>
      <c r="BC822" s="73"/>
      <c r="BD822" s="73"/>
      <c r="BE822" s="73"/>
      <c r="BF822" s="73"/>
      <c r="BG822" s="73"/>
      <c r="BH822" s="73"/>
      <c r="BI822" s="73"/>
      <c r="BJ822" s="73"/>
      <c r="BK822" s="73"/>
      <c r="BL822" s="73"/>
      <c r="BM822" s="73"/>
      <c r="BN822" s="73"/>
    </row>
    <row r="823" spans="1:66" ht="13.2" x14ac:dyDescent="0.3">
      <c r="A823" s="73"/>
      <c r="B823" s="73"/>
      <c r="C823" s="73"/>
      <c r="D823" s="73"/>
      <c r="E823" s="73"/>
      <c r="F823" s="73"/>
      <c r="G823" s="73"/>
      <c r="H823" s="73"/>
      <c r="I823" s="73"/>
      <c r="J823" s="73"/>
      <c r="L823" s="73"/>
      <c r="M823" s="73"/>
      <c r="N823" s="73"/>
      <c r="O823" s="73"/>
      <c r="P823" s="73"/>
      <c r="Q823" s="73"/>
      <c r="R823" s="73"/>
      <c r="X823" s="73"/>
      <c r="Y823" s="73"/>
      <c r="Z823" s="73"/>
      <c r="AA823" s="73"/>
      <c r="AB823" s="73"/>
      <c r="AC823" s="73"/>
      <c r="AD823" s="73"/>
      <c r="AE823" s="73"/>
      <c r="AF823" s="73"/>
      <c r="AG823" s="73"/>
      <c r="AH823" s="73"/>
      <c r="AI823" s="73"/>
      <c r="AJ823" s="73"/>
      <c r="AK823" s="73"/>
      <c r="AL823" s="73"/>
      <c r="AM823" s="73"/>
      <c r="AN823" s="73"/>
      <c r="AO823" s="73"/>
      <c r="AP823" s="73"/>
      <c r="AQ823" s="73"/>
      <c r="AR823" s="73"/>
      <c r="AS823" s="73"/>
      <c r="AT823" s="73"/>
      <c r="AU823" s="73"/>
      <c r="AV823" s="73"/>
      <c r="AW823" s="73"/>
      <c r="AX823" s="73"/>
      <c r="AY823" s="73"/>
      <c r="AZ823" s="73"/>
      <c r="BA823" s="73"/>
      <c r="BB823" s="73"/>
      <c r="BC823" s="73"/>
      <c r="BD823" s="73"/>
      <c r="BE823" s="73"/>
      <c r="BF823" s="73"/>
      <c r="BG823" s="73"/>
      <c r="BH823" s="73"/>
      <c r="BI823" s="73"/>
      <c r="BJ823" s="73"/>
      <c r="BK823" s="73"/>
      <c r="BL823" s="73"/>
      <c r="BM823" s="73"/>
      <c r="BN823" s="73"/>
    </row>
    <row r="824" spans="1:66" ht="13.2" x14ac:dyDescent="0.3">
      <c r="A824" s="73"/>
      <c r="B824" s="73"/>
      <c r="C824" s="73"/>
      <c r="D824" s="73"/>
      <c r="E824" s="73"/>
      <c r="F824" s="73"/>
      <c r="G824" s="73"/>
      <c r="H824" s="73"/>
      <c r="I824" s="73"/>
      <c r="J824" s="73"/>
      <c r="L824" s="73"/>
      <c r="M824" s="73"/>
      <c r="N824" s="73"/>
      <c r="O824" s="73"/>
      <c r="P824" s="73"/>
      <c r="Q824" s="73"/>
      <c r="R824" s="73"/>
      <c r="X824" s="73"/>
      <c r="Y824" s="73"/>
      <c r="Z824" s="73"/>
      <c r="AA824" s="73"/>
      <c r="AB824" s="73"/>
      <c r="AC824" s="73"/>
      <c r="AD824" s="73"/>
      <c r="AE824" s="73"/>
      <c r="AF824" s="73"/>
      <c r="AG824" s="73"/>
      <c r="AH824" s="73"/>
      <c r="AI824" s="73"/>
      <c r="AJ824" s="73"/>
      <c r="AK824" s="73"/>
      <c r="AL824" s="73"/>
      <c r="AM824" s="73"/>
      <c r="AN824" s="73"/>
      <c r="AO824" s="73"/>
      <c r="AP824" s="73"/>
      <c r="AQ824" s="73"/>
      <c r="AR824" s="73"/>
      <c r="AS824" s="73"/>
      <c r="AT824" s="73"/>
      <c r="AU824" s="73"/>
      <c r="AV824" s="73"/>
      <c r="AW824" s="73"/>
      <c r="AX824" s="73"/>
      <c r="AY824" s="73"/>
      <c r="AZ824" s="73"/>
      <c r="BA824" s="73"/>
      <c r="BB824" s="73"/>
      <c r="BC824" s="73"/>
      <c r="BD824" s="73"/>
      <c r="BE824" s="73"/>
      <c r="BF824" s="73"/>
      <c r="BG824" s="73"/>
      <c r="BH824" s="73"/>
      <c r="BI824" s="73"/>
      <c r="BJ824" s="73"/>
      <c r="BK824" s="73"/>
      <c r="BL824" s="73"/>
      <c r="BM824" s="73"/>
      <c r="BN824" s="73"/>
    </row>
    <row r="825" spans="1:66" ht="13.2" x14ac:dyDescent="0.3">
      <c r="A825" s="73"/>
      <c r="B825" s="73"/>
      <c r="C825" s="73"/>
      <c r="D825" s="73"/>
      <c r="E825" s="73"/>
      <c r="F825" s="73"/>
      <c r="G825" s="73"/>
      <c r="H825" s="73"/>
      <c r="I825" s="73"/>
      <c r="J825" s="73"/>
      <c r="L825" s="73"/>
      <c r="M825" s="73"/>
      <c r="N825" s="73"/>
      <c r="O825" s="73"/>
      <c r="P825" s="73"/>
      <c r="Q825" s="73"/>
      <c r="R825" s="73"/>
      <c r="X825" s="73"/>
      <c r="Y825" s="73"/>
      <c r="Z825" s="73"/>
      <c r="AA825" s="73"/>
      <c r="AB825" s="73"/>
      <c r="AC825" s="73"/>
      <c r="AD825" s="73"/>
      <c r="AE825" s="73"/>
      <c r="AF825" s="73"/>
      <c r="AG825" s="73"/>
      <c r="AH825" s="73"/>
      <c r="AI825" s="73"/>
      <c r="AJ825" s="73"/>
      <c r="AK825" s="73"/>
      <c r="AL825" s="73"/>
      <c r="AM825" s="73"/>
      <c r="AN825" s="73"/>
      <c r="AO825" s="73"/>
      <c r="AP825" s="73"/>
      <c r="AQ825" s="73"/>
      <c r="AR825" s="73"/>
      <c r="AS825" s="73"/>
      <c r="AT825" s="73"/>
      <c r="AU825" s="73"/>
      <c r="AV825" s="73"/>
      <c r="AW825" s="73"/>
      <c r="AX825" s="73"/>
      <c r="AY825" s="73"/>
      <c r="AZ825" s="73"/>
      <c r="BA825" s="73"/>
      <c r="BB825" s="73"/>
      <c r="BC825" s="73"/>
      <c r="BD825" s="73"/>
      <c r="BE825" s="73"/>
      <c r="BF825" s="73"/>
      <c r="BG825" s="73"/>
      <c r="BH825" s="73"/>
      <c r="BI825" s="73"/>
      <c r="BJ825" s="73"/>
      <c r="BK825" s="73"/>
      <c r="BL825" s="73"/>
      <c r="BM825" s="73"/>
      <c r="BN825" s="73"/>
    </row>
    <row r="826" spans="1:66" ht="13.2" x14ac:dyDescent="0.3">
      <c r="A826" s="73"/>
      <c r="B826" s="73"/>
      <c r="C826" s="73"/>
      <c r="D826" s="73"/>
      <c r="E826" s="73"/>
      <c r="F826" s="73"/>
      <c r="G826" s="73"/>
      <c r="H826" s="73"/>
      <c r="I826" s="73"/>
      <c r="J826" s="73"/>
      <c r="L826" s="73"/>
      <c r="M826" s="73"/>
      <c r="N826" s="73"/>
      <c r="O826" s="73"/>
      <c r="P826" s="73"/>
      <c r="Q826" s="73"/>
      <c r="R826" s="73"/>
      <c r="X826" s="73"/>
      <c r="Y826" s="73"/>
      <c r="Z826" s="73"/>
      <c r="AA826" s="73"/>
      <c r="AB826" s="73"/>
      <c r="AC826" s="73"/>
      <c r="AD826" s="73"/>
      <c r="AE826" s="73"/>
      <c r="AF826" s="73"/>
      <c r="AG826" s="73"/>
      <c r="AH826" s="73"/>
      <c r="AI826" s="73"/>
      <c r="AJ826" s="73"/>
      <c r="AK826" s="73"/>
      <c r="AL826" s="73"/>
      <c r="AM826" s="73"/>
      <c r="AN826" s="73"/>
      <c r="AO826" s="73"/>
      <c r="AP826" s="73"/>
      <c r="AQ826" s="73"/>
      <c r="AR826" s="73"/>
      <c r="AS826" s="73"/>
      <c r="AT826" s="73"/>
      <c r="AU826" s="73"/>
      <c r="AV826" s="73"/>
      <c r="AW826" s="73"/>
      <c r="AX826" s="73"/>
      <c r="AY826" s="73"/>
      <c r="AZ826" s="73"/>
      <c r="BA826" s="73"/>
      <c r="BB826" s="73"/>
      <c r="BC826" s="73"/>
      <c r="BD826" s="73"/>
      <c r="BE826" s="73"/>
      <c r="BF826" s="73"/>
      <c r="BG826" s="73"/>
      <c r="BH826" s="73"/>
      <c r="BI826" s="73"/>
      <c r="BJ826" s="73"/>
      <c r="BK826" s="73"/>
      <c r="BL826" s="73"/>
      <c r="BM826" s="73"/>
      <c r="BN826" s="73"/>
    </row>
    <row r="827" spans="1:66" ht="13.2" x14ac:dyDescent="0.3">
      <c r="A827" s="73"/>
      <c r="B827" s="73"/>
      <c r="C827" s="73"/>
      <c r="D827" s="73"/>
      <c r="E827" s="73"/>
      <c r="F827" s="73"/>
      <c r="G827" s="73"/>
      <c r="H827" s="73"/>
      <c r="I827" s="73"/>
      <c r="J827" s="73"/>
      <c r="L827" s="73"/>
      <c r="M827" s="73"/>
      <c r="N827" s="73"/>
      <c r="O827" s="73"/>
      <c r="P827" s="73"/>
      <c r="Q827" s="73"/>
      <c r="R827" s="73"/>
      <c r="X827" s="73"/>
      <c r="Y827" s="73"/>
      <c r="Z827" s="73"/>
      <c r="AA827" s="73"/>
      <c r="AB827" s="73"/>
      <c r="AC827" s="73"/>
      <c r="AD827" s="73"/>
      <c r="AE827" s="73"/>
      <c r="AF827" s="73"/>
      <c r="AG827" s="73"/>
      <c r="AH827" s="73"/>
      <c r="AI827" s="73"/>
      <c r="AJ827" s="73"/>
      <c r="AK827" s="73"/>
      <c r="AL827" s="73"/>
      <c r="AM827" s="73"/>
      <c r="AN827" s="73"/>
      <c r="AO827" s="73"/>
      <c r="AP827" s="73"/>
      <c r="AQ827" s="73"/>
      <c r="AR827" s="73"/>
      <c r="AS827" s="73"/>
      <c r="AT827" s="73"/>
      <c r="AU827" s="73"/>
      <c r="AV827" s="73"/>
      <c r="AW827" s="73"/>
      <c r="AX827" s="73"/>
      <c r="AY827" s="73"/>
      <c r="AZ827" s="73"/>
      <c r="BA827" s="73"/>
      <c r="BB827" s="73"/>
      <c r="BC827" s="73"/>
      <c r="BD827" s="73"/>
      <c r="BE827" s="73"/>
      <c r="BF827" s="73"/>
      <c r="BG827" s="73"/>
      <c r="BH827" s="73"/>
      <c r="BI827" s="73"/>
      <c r="BJ827" s="73"/>
      <c r="BK827" s="73"/>
      <c r="BL827" s="73"/>
      <c r="BM827" s="73"/>
      <c r="BN827" s="73"/>
    </row>
    <row r="828" spans="1:66" ht="13.2" x14ac:dyDescent="0.3">
      <c r="A828" s="73"/>
      <c r="B828" s="73"/>
      <c r="C828" s="73"/>
      <c r="D828" s="73"/>
      <c r="E828" s="73"/>
      <c r="F828" s="73"/>
      <c r="G828" s="73"/>
      <c r="H828" s="73"/>
      <c r="I828" s="73"/>
      <c r="J828" s="73"/>
      <c r="L828" s="73"/>
      <c r="M828" s="73"/>
      <c r="N828" s="73"/>
      <c r="O828" s="73"/>
      <c r="P828" s="73"/>
      <c r="Q828" s="73"/>
      <c r="R828" s="73"/>
      <c r="X828" s="73"/>
      <c r="Y828" s="73"/>
      <c r="Z828" s="73"/>
      <c r="AA828" s="73"/>
      <c r="AB828" s="73"/>
      <c r="AC828" s="73"/>
      <c r="AD828" s="73"/>
      <c r="AE828" s="73"/>
      <c r="AF828" s="73"/>
      <c r="AG828" s="73"/>
      <c r="AH828" s="73"/>
      <c r="AI828" s="73"/>
      <c r="AJ828" s="73"/>
      <c r="AK828" s="73"/>
      <c r="AL828" s="73"/>
      <c r="AM828" s="73"/>
      <c r="AN828" s="73"/>
      <c r="AO828" s="73"/>
      <c r="AP828" s="73"/>
      <c r="AQ828" s="73"/>
      <c r="AR828" s="73"/>
      <c r="AS828" s="73"/>
      <c r="AT828" s="73"/>
      <c r="AU828" s="73"/>
      <c r="AV828" s="73"/>
      <c r="AW828" s="73"/>
      <c r="AX828" s="73"/>
      <c r="AY828" s="73"/>
      <c r="AZ828" s="73"/>
      <c r="BA828" s="73"/>
      <c r="BB828" s="73"/>
      <c r="BC828" s="73"/>
      <c r="BD828" s="73"/>
      <c r="BE828" s="73"/>
      <c r="BF828" s="73"/>
      <c r="BG828" s="73"/>
      <c r="BH828" s="73"/>
      <c r="BI828" s="73"/>
      <c r="BJ828" s="73"/>
      <c r="BK828" s="73"/>
      <c r="BL828" s="73"/>
      <c r="BM828" s="73"/>
      <c r="BN828" s="73"/>
    </row>
    <row r="829" spans="1:66" ht="13.2" x14ac:dyDescent="0.3">
      <c r="A829" s="73"/>
      <c r="B829" s="73"/>
      <c r="C829" s="73"/>
      <c r="D829" s="73"/>
      <c r="E829" s="73"/>
      <c r="F829" s="73"/>
      <c r="G829" s="73"/>
      <c r="H829" s="73"/>
      <c r="I829" s="73"/>
      <c r="J829" s="73"/>
      <c r="L829" s="73"/>
      <c r="M829" s="73"/>
      <c r="N829" s="73"/>
      <c r="O829" s="73"/>
      <c r="P829" s="73"/>
      <c r="Q829" s="73"/>
      <c r="R829" s="73"/>
      <c r="X829" s="73"/>
      <c r="Y829" s="73"/>
      <c r="Z829" s="73"/>
      <c r="AA829" s="73"/>
      <c r="AB829" s="73"/>
      <c r="AC829" s="73"/>
      <c r="AD829" s="73"/>
      <c r="AE829" s="73"/>
      <c r="AF829" s="73"/>
      <c r="AG829" s="73"/>
      <c r="AH829" s="73"/>
      <c r="AI829" s="73"/>
      <c r="AJ829" s="73"/>
      <c r="AK829" s="73"/>
      <c r="AL829" s="73"/>
      <c r="AM829" s="73"/>
      <c r="AN829" s="73"/>
      <c r="AO829" s="73"/>
      <c r="AP829" s="73"/>
      <c r="AQ829" s="73"/>
      <c r="AR829" s="73"/>
      <c r="AS829" s="73"/>
      <c r="AT829" s="73"/>
      <c r="AU829" s="73"/>
      <c r="AV829" s="73"/>
      <c r="AW829" s="73"/>
      <c r="AX829" s="73"/>
      <c r="AY829" s="73"/>
      <c r="AZ829" s="73"/>
      <c r="BA829" s="73"/>
      <c r="BB829" s="73"/>
      <c r="BC829" s="73"/>
      <c r="BD829" s="73"/>
      <c r="BE829" s="73"/>
      <c r="BF829" s="73"/>
      <c r="BG829" s="73"/>
      <c r="BH829" s="73"/>
      <c r="BI829" s="73"/>
      <c r="BJ829" s="73"/>
      <c r="BK829" s="73"/>
      <c r="BL829" s="73"/>
      <c r="BM829" s="73"/>
      <c r="BN829" s="73"/>
    </row>
    <row r="830" spans="1:66" ht="13.2" x14ac:dyDescent="0.3">
      <c r="A830" s="73"/>
      <c r="B830" s="73"/>
      <c r="C830" s="73"/>
      <c r="D830" s="73"/>
      <c r="E830" s="73"/>
      <c r="F830" s="73"/>
      <c r="G830" s="73"/>
      <c r="H830" s="73"/>
      <c r="I830" s="73"/>
      <c r="J830" s="73"/>
      <c r="L830" s="73"/>
      <c r="M830" s="73"/>
      <c r="N830" s="73"/>
      <c r="O830" s="73"/>
      <c r="P830" s="73"/>
      <c r="Q830" s="73"/>
      <c r="R830" s="73"/>
      <c r="X830" s="73"/>
      <c r="Y830" s="73"/>
      <c r="Z830" s="73"/>
      <c r="AA830" s="73"/>
      <c r="AB830" s="73"/>
      <c r="AC830" s="73"/>
      <c r="AD830" s="73"/>
      <c r="AE830" s="73"/>
      <c r="AF830" s="73"/>
      <c r="AG830" s="73"/>
      <c r="AH830" s="73"/>
      <c r="AI830" s="73"/>
      <c r="AJ830" s="73"/>
      <c r="AK830" s="73"/>
      <c r="AL830" s="73"/>
      <c r="AM830" s="73"/>
      <c r="AN830" s="73"/>
      <c r="AO830" s="73"/>
      <c r="AP830" s="73"/>
      <c r="AQ830" s="73"/>
      <c r="AR830" s="73"/>
      <c r="AS830" s="73"/>
      <c r="AT830" s="73"/>
      <c r="AU830" s="73"/>
      <c r="AV830" s="73"/>
      <c r="AW830" s="73"/>
      <c r="AX830" s="73"/>
      <c r="AY830" s="73"/>
      <c r="AZ830" s="73"/>
      <c r="BA830" s="73"/>
      <c r="BB830" s="73"/>
      <c r="BC830" s="73"/>
      <c r="BD830" s="73"/>
      <c r="BE830" s="73"/>
      <c r="BF830" s="73"/>
      <c r="BG830" s="73"/>
      <c r="BH830" s="73"/>
      <c r="BI830" s="73"/>
      <c r="BJ830" s="73"/>
      <c r="BK830" s="73"/>
      <c r="BL830" s="73"/>
      <c r="BM830" s="73"/>
      <c r="BN830" s="73"/>
    </row>
    <row r="831" spans="1:66" ht="13.2" x14ac:dyDescent="0.3">
      <c r="A831" s="73"/>
      <c r="B831" s="73"/>
      <c r="C831" s="73"/>
      <c r="D831" s="73"/>
      <c r="E831" s="73"/>
      <c r="F831" s="73"/>
      <c r="G831" s="73"/>
      <c r="H831" s="73"/>
      <c r="I831" s="73"/>
      <c r="J831" s="73"/>
      <c r="L831" s="73"/>
      <c r="M831" s="73"/>
      <c r="N831" s="73"/>
      <c r="O831" s="73"/>
      <c r="P831" s="73"/>
      <c r="Q831" s="73"/>
      <c r="R831" s="73"/>
      <c r="X831" s="73"/>
      <c r="Y831" s="73"/>
      <c r="Z831" s="73"/>
      <c r="AA831" s="73"/>
      <c r="AB831" s="73"/>
      <c r="AC831" s="73"/>
      <c r="AD831" s="73"/>
      <c r="AE831" s="73"/>
      <c r="AF831" s="73"/>
      <c r="AG831" s="73"/>
      <c r="AH831" s="73"/>
      <c r="AI831" s="73"/>
      <c r="AJ831" s="73"/>
      <c r="AK831" s="73"/>
      <c r="AL831" s="73"/>
      <c r="AM831" s="73"/>
      <c r="AN831" s="73"/>
      <c r="AO831" s="73"/>
      <c r="AP831" s="73"/>
      <c r="AQ831" s="73"/>
      <c r="AR831" s="73"/>
      <c r="AS831" s="73"/>
      <c r="AT831" s="73"/>
      <c r="AU831" s="73"/>
      <c r="AV831" s="73"/>
      <c r="AW831" s="73"/>
      <c r="AX831" s="73"/>
      <c r="AY831" s="73"/>
      <c r="AZ831" s="73"/>
      <c r="BA831" s="73"/>
      <c r="BB831" s="73"/>
      <c r="BC831" s="73"/>
      <c r="BD831" s="73"/>
      <c r="BE831" s="73"/>
      <c r="BF831" s="73"/>
      <c r="BG831" s="73"/>
      <c r="BH831" s="73"/>
      <c r="BI831" s="73"/>
      <c r="BJ831" s="73"/>
      <c r="BK831" s="73"/>
      <c r="BL831" s="73"/>
      <c r="BM831" s="73"/>
      <c r="BN831" s="73"/>
    </row>
    <row r="832" spans="1:66" ht="13.2" x14ac:dyDescent="0.3">
      <c r="A832" s="73"/>
      <c r="B832" s="73"/>
      <c r="C832" s="73"/>
      <c r="D832" s="73"/>
      <c r="E832" s="73"/>
      <c r="F832" s="73"/>
      <c r="G832" s="73"/>
      <c r="H832" s="73"/>
      <c r="I832" s="73"/>
      <c r="J832" s="73"/>
      <c r="L832" s="73"/>
      <c r="M832" s="73"/>
      <c r="N832" s="73"/>
      <c r="O832" s="73"/>
      <c r="P832" s="73"/>
      <c r="Q832" s="73"/>
      <c r="R832" s="73"/>
      <c r="X832" s="73"/>
      <c r="Y832" s="73"/>
      <c r="Z832" s="73"/>
      <c r="AA832" s="73"/>
      <c r="AB832" s="73"/>
      <c r="AC832" s="73"/>
      <c r="AD832" s="73"/>
      <c r="AE832" s="73"/>
      <c r="AF832" s="73"/>
      <c r="AG832" s="73"/>
      <c r="AH832" s="73"/>
      <c r="AI832" s="73"/>
      <c r="AJ832" s="73"/>
      <c r="AK832" s="73"/>
      <c r="AL832" s="73"/>
      <c r="AM832" s="73"/>
      <c r="AN832" s="73"/>
      <c r="AO832" s="73"/>
      <c r="AP832" s="73"/>
      <c r="AQ832" s="73"/>
      <c r="AR832" s="73"/>
      <c r="AS832" s="73"/>
      <c r="AT832" s="73"/>
      <c r="AU832" s="73"/>
      <c r="AV832" s="73"/>
      <c r="AW832" s="73"/>
      <c r="AX832" s="73"/>
      <c r="AY832" s="73"/>
      <c r="AZ832" s="73"/>
      <c r="BA832" s="73"/>
      <c r="BB832" s="73"/>
      <c r="BC832" s="73"/>
      <c r="BD832" s="73"/>
      <c r="BE832" s="73"/>
      <c r="BF832" s="73"/>
      <c r="BG832" s="73"/>
      <c r="BH832" s="73"/>
      <c r="BI832" s="73"/>
      <c r="BJ832" s="73"/>
      <c r="BK832" s="73"/>
      <c r="BL832" s="73"/>
      <c r="BM832" s="73"/>
      <c r="BN832" s="73"/>
    </row>
    <row r="833" spans="1:66" ht="13.2" x14ac:dyDescent="0.3">
      <c r="A833" s="73"/>
      <c r="B833" s="73"/>
      <c r="C833" s="73"/>
      <c r="D833" s="73"/>
      <c r="E833" s="73"/>
      <c r="F833" s="73"/>
      <c r="G833" s="73"/>
      <c r="H833" s="73"/>
      <c r="I833" s="73"/>
      <c r="J833" s="73"/>
      <c r="L833" s="73"/>
      <c r="M833" s="73"/>
      <c r="N833" s="73"/>
      <c r="O833" s="73"/>
      <c r="P833" s="73"/>
      <c r="Q833" s="73"/>
      <c r="R833" s="73"/>
      <c r="X833" s="73"/>
      <c r="Y833" s="73"/>
      <c r="Z833" s="73"/>
      <c r="AA833" s="73"/>
      <c r="AB833" s="73"/>
      <c r="AC833" s="73"/>
      <c r="AD833" s="73"/>
      <c r="AE833" s="73"/>
      <c r="AF833" s="73"/>
      <c r="AG833" s="73"/>
      <c r="AH833" s="73"/>
      <c r="AI833" s="73"/>
      <c r="AJ833" s="73"/>
      <c r="AK833" s="73"/>
      <c r="AL833" s="73"/>
      <c r="AM833" s="73"/>
      <c r="AN833" s="73"/>
      <c r="AO833" s="73"/>
      <c r="AP833" s="73"/>
      <c r="AQ833" s="73"/>
      <c r="AR833" s="73"/>
      <c r="AS833" s="73"/>
      <c r="AT833" s="73"/>
      <c r="AU833" s="73"/>
      <c r="AV833" s="73"/>
      <c r="AW833" s="73"/>
      <c r="AX833" s="73"/>
      <c r="AY833" s="73"/>
      <c r="AZ833" s="73"/>
      <c r="BA833" s="73"/>
      <c r="BB833" s="73"/>
      <c r="BC833" s="73"/>
      <c r="BD833" s="73"/>
      <c r="BE833" s="73"/>
      <c r="BF833" s="73"/>
      <c r="BG833" s="73"/>
      <c r="BH833" s="73"/>
      <c r="BI833" s="73"/>
      <c r="BJ833" s="73"/>
      <c r="BK833" s="73"/>
      <c r="BL833" s="73"/>
      <c r="BM833" s="73"/>
      <c r="BN833" s="73"/>
    </row>
    <row r="834" spans="1:66" ht="13.2" x14ac:dyDescent="0.3">
      <c r="A834" s="73"/>
      <c r="B834" s="73"/>
      <c r="C834" s="73"/>
      <c r="D834" s="73"/>
      <c r="E834" s="73"/>
      <c r="F834" s="73"/>
      <c r="G834" s="73"/>
      <c r="H834" s="73"/>
      <c r="I834" s="73"/>
      <c r="J834" s="73"/>
      <c r="L834" s="73"/>
      <c r="M834" s="73"/>
      <c r="N834" s="73"/>
      <c r="O834" s="73"/>
      <c r="P834" s="73"/>
      <c r="Q834" s="73"/>
      <c r="R834" s="73"/>
      <c r="X834" s="73"/>
      <c r="Y834" s="73"/>
      <c r="Z834" s="73"/>
      <c r="AA834" s="73"/>
      <c r="AB834" s="73"/>
      <c r="AC834" s="73"/>
      <c r="AD834" s="73"/>
      <c r="AE834" s="73"/>
      <c r="AF834" s="73"/>
      <c r="AG834" s="73"/>
      <c r="AH834" s="73"/>
      <c r="AI834" s="73"/>
      <c r="AJ834" s="73"/>
      <c r="AK834" s="73"/>
      <c r="AL834" s="73"/>
      <c r="AM834" s="73"/>
      <c r="AN834" s="73"/>
      <c r="AO834" s="73"/>
      <c r="AP834" s="73"/>
      <c r="AQ834" s="73"/>
      <c r="AR834" s="73"/>
      <c r="AS834" s="73"/>
      <c r="AT834" s="73"/>
      <c r="AU834" s="73"/>
      <c r="AV834" s="73"/>
      <c r="AW834" s="73"/>
      <c r="AX834" s="73"/>
      <c r="AY834" s="73"/>
      <c r="AZ834" s="73"/>
      <c r="BA834" s="73"/>
      <c r="BB834" s="73"/>
      <c r="BC834" s="73"/>
      <c r="BD834" s="73"/>
      <c r="BE834" s="73"/>
      <c r="BF834" s="73"/>
      <c r="BG834" s="73"/>
      <c r="BH834" s="73"/>
      <c r="BI834" s="73"/>
      <c r="BJ834" s="73"/>
      <c r="BK834" s="73"/>
      <c r="BL834" s="73"/>
      <c r="BM834" s="73"/>
      <c r="BN834" s="73"/>
    </row>
    <row r="835" spans="1:66" ht="13.2" x14ac:dyDescent="0.3">
      <c r="A835" s="73"/>
      <c r="B835" s="73"/>
      <c r="C835" s="73"/>
      <c r="D835" s="73"/>
      <c r="E835" s="73"/>
      <c r="F835" s="73"/>
      <c r="G835" s="73"/>
      <c r="H835" s="73"/>
      <c r="I835" s="73"/>
      <c r="J835" s="73"/>
      <c r="L835" s="73"/>
      <c r="M835" s="73"/>
      <c r="N835" s="73"/>
      <c r="O835" s="73"/>
      <c r="P835" s="73"/>
      <c r="Q835" s="73"/>
      <c r="R835" s="73"/>
      <c r="X835" s="73"/>
      <c r="Y835" s="73"/>
      <c r="Z835" s="73"/>
      <c r="AA835" s="73"/>
      <c r="AB835" s="73"/>
      <c r="AC835" s="73"/>
      <c r="AD835" s="73"/>
      <c r="AE835" s="73"/>
      <c r="AF835" s="73"/>
      <c r="AG835" s="73"/>
      <c r="AH835" s="73"/>
      <c r="AI835" s="73"/>
      <c r="AJ835" s="73"/>
      <c r="AK835" s="73"/>
      <c r="AL835" s="73"/>
      <c r="AM835" s="73"/>
      <c r="AN835" s="73"/>
      <c r="AO835" s="73"/>
      <c r="AP835" s="73"/>
      <c r="AQ835" s="73"/>
      <c r="AR835" s="73"/>
      <c r="AS835" s="73"/>
      <c r="AT835" s="73"/>
      <c r="AU835" s="73"/>
      <c r="AV835" s="73"/>
      <c r="AW835" s="73"/>
      <c r="AX835" s="73"/>
      <c r="AY835" s="73"/>
      <c r="AZ835" s="73"/>
      <c r="BA835" s="73"/>
      <c r="BB835" s="73"/>
      <c r="BC835" s="73"/>
      <c r="BD835" s="73"/>
      <c r="BE835" s="73"/>
      <c r="BF835" s="73"/>
      <c r="BG835" s="73"/>
      <c r="BH835" s="73"/>
      <c r="BI835" s="73"/>
      <c r="BJ835" s="73"/>
      <c r="BK835" s="73"/>
      <c r="BL835" s="73"/>
      <c r="BM835" s="73"/>
      <c r="BN835" s="73"/>
    </row>
    <row r="836" spans="1:66" ht="13.2" x14ac:dyDescent="0.3">
      <c r="A836" s="73"/>
      <c r="B836" s="73"/>
      <c r="C836" s="73"/>
      <c r="D836" s="73"/>
      <c r="E836" s="73"/>
      <c r="F836" s="73"/>
      <c r="G836" s="73"/>
      <c r="H836" s="73"/>
      <c r="I836" s="73"/>
      <c r="J836" s="73"/>
      <c r="L836" s="73"/>
      <c r="M836" s="73"/>
      <c r="N836" s="73"/>
      <c r="O836" s="73"/>
      <c r="P836" s="73"/>
      <c r="Q836" s="73"/>
      <c r="R836" s="73"/>
      <c r="X836" s="73"/>
      <c r="Y836" s="73"/>
      <c r="Z836" s="73"/>
      <c r="AA836" s="73"/>
      <c r="AB836" s="73"/>
      <c r="AC836" s="73"/>
      <c r="AD836" s="73"/>
      <c r="AE836" s="73"/>
      <c r="AF836" s="73"/>
      <c r="AG836" s="73"/>
      <c r="AH836" s="73"/>
      <c r="AI836" s="73"/>
      <c r="AJ836" s="73"/>
      <c r="AK836" s="73"/>
      <c r="AL836" s="73"/>
      <c r="AM836" s="73"/>
      <c r="AN836" s="73"/>
      <c r="AO836" s="73"/>
      <c r="AP836" s="73"/>
      <c r="AQ836" s="73"/>
      <c r="AR836" s="73"/>
      <c r="AS836" s="73"/>
      <c r="AT836" s="73"/>
      <c r="AU836" s="73"/>
      <c r="AV836" s="73"/>
      <c r="AW836" s="73"/>
      <c r="AX836" s="73"/>
      <c r="AY836" s="73"/>
      <c r="AZ836" s="73"/>
      <c r="BA836" s="73"/>
      <c r="BB836" s="73"/>
      <c r="BC836" s="73"/>
      <c r="BD836" s="73"/>
      <c r="BE836" s="73"/>
      <c r="BF836" s="73"/>
      <c r="BG836" s="73"/>
      <c r="BH836" s="73"/>
      <c r="BI836" s="73"/>
      <c r="BJ836" s="73"/>
      <c r="BK836" s="73"/>
      <c r="BL836" s="73"/>
      <c r="BM836" s="73"/>
      <c r="BN836" s="73"/>
    </row>
    <row r="837" spans="1:66" ht="13.2" x14ac:dyDescent="0.3">
      <c r="A837" s="73"/>
      <c r="B837" s="73"/>
      <c r="C837" s="73"/>
      <c r="D837" s="73"/>
      <c r="E837" s="73"/>
      <c r="F837" s="73"/>
      <c r="G837" s="73"/>
      <c r="H837" s="73"/>
      <c r="I837" s="73"/>
      <c r="J837" s="73"/>
      <c r="L837" s="73"/>
      <c r="M837" s="73"/>
      <c r="N837" s="73"/>
      <c r="O837" s="73"/>
      <c r="P837" s="73"/>
      <c r="Q837" s="73"/>
      <c r="R837" s="73"/>
      <c r="X837" s="73"/>
      <c r="Y837" s="73"/>
      <c r="Z837" s="73"/>
      <c r="AA837" s="73"/>
      <c r="AB837" s="73"/>
      <c r="AC837" s="73"/>
      <c r="AD837" s="73"/>
      <c r="AE837" s="73"/>
      <c r="AF837" s="73"/>
      <c r="AG837" s="73"/>
      <c r="AH837" s="73"/>
      <c r="AI837" s="73"/>
      <c r="AJ837" s="73"/>
      <c r="AK837" s="73"/>
      <c r="AL837" s="73"/>
      <c r="AM837" s="73"/>
      <c r="AN837" s="73"/>
      <c r="AO837" s="73"/>
      <c r="AP837" s="73"/>
      <c r="AQ837" s="73"/>
      <c r="AR837" s="73"/>
      <c r="AS837" s="73"/>
      <c r="AT837" s="73"/>
      <c r="AU837" s="73"/>
      <c r="AV837" s="73"/>
      <c r="AW837" s="73"/>
      <c r="AX837" s="73"/>
      <c r="AY837" s="73"/>
      <c r="AZ837" s="73"/>
      <c r="BA837" s="73"/>
      <c r="BB837" s="73"/>
      <c r="BC837" s="73"/>
      <c r="BD837" s="73"/>
      <c r="BE837" s="73"/>
      <c r="BF837" s="73"/>
      <c r="BG837" s="73"/>
      <c r="BH837" s="73"/>
      <c r="BI837" s="73"/>
      <c r="BJ837" s="73"/>
      <c r="BK837" s="73"/>
      <c r="BL837" s="73"/>
      <c r="BM837" s="73"/>
      <c r="BN837" s="73"/>
    </row>
    <row r="838" spans="1:66" ht="13.2" x14ac:dyDescent="0.3">
      <c r="A838" s="73"/>
      <c r="B838" s="73"/>
      <c r="C838" s="73"/>
      <c r="D838" s="73"/>
      <c r="E838" s="73"/>
      <c r="F838" s="73"/>
      <c r="G838" s="73"/>
      <c r="H838" s="73"/>
      <c r="I838" s="73"/>
      <c r="J838" s="73"/>
      <c r="L838" s="73"/>
      <c r="M838" s="73"/>
      <c r="N838" s="73"/>
      <c r="O838" s="73"/>
      <c r="P838" s="73"/>
      <c r="Q838" s="73"/>
      <c r="R838" s="73"/>
      <c r="X838" s="73"/>
      <c r="Y838" s="73"/>
      <c r="Z838" s="73"/>
      <c r="AA838" s="73"/>
      <c r="AB838" s="73"/>
      <c r="AC838" s="73"/>
      <c r="AD838" s="73"/>
      <c r="AE838" s="73"/>
      <c r="AF838" s="73"/>
      <c r="AG838" s="73"/>
      <c r="AH838" s="73"/>
      <c r="AI838" s="73"/>
      <c r="AJ838" s="73"/>
      <c r="AK838" s="73"/>
      <c r="AL838" s="73"/>
      <c r="AM838" s="73"/>
      <c r="AN838" s="73"/>
      <c r="AO838" s="73"/>
      <c r="AP838" s="73"/>
      <c r="AQ838" s="73"/>
      <c r="AR838" s="73"/>
      <c r="AS838" s="73"/>
      <c r="AT838" s="73"/>
      <c r="AU838" s="73"/>
      <c r="AV838" s="73"/>
      <c r="AW838" s="73"/>
      <c r="AX838" s="73"/>
      <c r="AY838" s="73"/>
      <c r="AZ838" s="73"/>
      <c r="BA838" s="73"/>
      <c r="BB838" s="73"/>
      <c r="BC838" s="73"/>
      <c r="BD838" s="73"/>
      <c r="BE838" s="73"/>
      <c r="BF838" s="73"/>
      <c r="BG838" s="73"/>
      <c r="BH838" s="73"/>
      <c r="BI838" s="73"/>
      <c r="BJ838" s="73"/>
      <c r="BK838" s="73"/>
      <c r="BL838" s="73"/>
      <c r="BM838" s="73"/>
      <c r="BN838" s="73"/>
    </row>
    <row r="839" spans="1:66" ht="13.2" x14ac:dyDescent="0.3">
      <c r="A839" s="73"/>
      <c r="B839" s="73"/>
      <c r="C839" s="73"/>
      <c r="D839" s="73"/>
      <c r="E839" s="73"/>
      <c r="F839" s="73"/>
      <c r="G839" s="73"/>
      <c r="H839" s="73"/>
      <c r="I839" s="73"/>
      <c r="J839" s="73"/>
      <c r="L839" s="73"/>
      <c r="M839" s="73"/>
      <c r="N839" s="73"/>
      <c r="O839" s="73"/>
      <c r="P839" s="73"/>
      <c r="Q839" s="73"/>
      <c r="R839" s="73"/>
      <c r="X839" s="73"/>
      <c r="Y839" s="73"/>
      <c r="Z839" s="73"/>
      <c r="AA839" s="73"/>
      <c r="AB839" s="73"/>
      <c r="AC839" s="73"/>
      <c r="AD839" s="73"/>
      <c r="AE839" s="73"/>
      <c r="AF839" s="73"/>
      <c r="AG839" s="73"/>
      <c r="AH839" s="73"/>
      <c r="AI839" s="73"/>
      <c r="AJ839" s="73"/>
      <c r="AK839" s="73"/>
      <c r="AL839" s="73"/>
      <c r="AM839" s="73"/>
      <c r="AN839" s="73"/>
      <c r="AO839" s="73"/>
      <c r="AP839" s="73"/>
      <c r="AQ839" s="73"/>
      <c r="AR839" s="73"/>
      <c r="AS839" s="73"/>
      <c r="AT839" s="73"/>
      <c r="AU839" s="73"/>
      <c r="AV839" s="73"/>
      <c r="AW839" s="73"/>
      <c r="AX839" s="73"/>
      <c r="AY839" s="73"/>
      <c r="AZ839" s="73"/>
      <c r="BA839" s="73"/>
      <c r="BB839" s="73"/>
      <c r="BC839" s="73"/>
      <c r="BD839" s="73"/>
      <c r="BE839" s="73"/>
      <c r="BF839" s="73"/>
      <c r="BG839" s="73"/>
      <c r="BH839" s="73"/>
      <c r="BI839" s="73"/>
      <c r="BJ839" s="73"/>
      <c r="BK839" s="73"/>
      <c r="BL839" s="73"/>
      <c r="BM839" s="73"/>
      <c r="BN839" s="73"/>
    </row>
    <row r="840" spans="1:66" ht="13.2" x14ac:dyDescent="0.3">
      <c r="A840" s="73"/>
      <c r="B840" s="73"/>
      <c r="C840" s="73"/>
      <c r="D840" s="73"/>
      <c r="E840" s="73"/>
      <c r="F840" s="73"/>
      <c r="G840" s="73"/>
      <c r="H840" s="73"/>
      <c r="I840" s="73"/>
      <c r="J840" s="73"/>
      <c r="L840" s="73"/>
      <c r="M840" s="73"/>
      <c r="N840" s="73"/>
      <c r="O840" s="73"/>
      <c r="P840" s="73"/>
      <c r="Q840" s="73"/>
      <c r="R840" s="73"/>
      <c r="X840" s="73"/>
      <c r="Y840" s="73"/>
      <c r="Z840" s="73"/>
      <c r="AA840" s="73"/>
      <c r="AB840" s="73"/>
      <c r="AC840" s="73"/>
      <c r="AD840" s="73"/>
      <c r="AE840" s="73"/>
      <c r="AF840" s="73"/>
      <c r="AG840" s="73"/>
      <c r="AH840" s="73"/>
      <c r="AI840" s="73"/>
      <c r="AJ840" s="73"/>
      <c r="AK840" s="73"/>
      <c r="AL840" s="73"/>
      <c r="AM840" s="73"/>
      <c r="AN840" s="73"/>
      <c r="AO840" s="73"/>
      <c r="AP840" s="73"/>
      <c r="AQ840" s="73"/>
      <c r="AR840" s="73"/>
      <c r="AS840" s="73"/>
      <c r="AT840" s="73"/>
      <c r="AU840" s="73"/>
      <c r="AV840" s="73"/>
      <c r="AW840" s="73"/>
      <c r="AX840" s="73"/>
      <c r="AY840" s="73"/>
      <c r="AZ840" s="73"/>
      <c r="BA840" s="73"/>
      <c r="BB840" s="73"/>
      <c r="BC840" s="73"/>
      <c r="BD840" s="73"/>
      <c r="BE840" s="73"/>
      <c r="BF840" s="73"/>
      <c r="BG840" s="73"/>
      <c r="BH840" s="73"/>
      <c r="BI840" s="73"/>
      <c r="BJ840" s="73"/>
      <c r="BK840" s="73"/>
      <c r="BL840" s="73"/>
      <c r="BM840" s="73"/>
      <c r="BN840" s="73"/>
    </row>
    <row r="841" spans="1:66" ht="13.2" x14ac:dyDescent="0.3">
      <c r="A841" s="73"/>
      <c r="B841" s="73"/>
      <c r="C841" s="73"/>
      <c r="D841" s="73"/>
      <c r="E841" s="73"/>
      <c r="F841" s="73"/>
      <c r="G841" s="73"/>
      <c r="H841" s="73"/>
      <c r="I841" s="73"/>
      <c r="J841" s="73"/>
      <c r="L841" s="73"/>
      <c r="M841" s="73"/>
      <c r="N841" s="73"/>
      <c r="O841" s="73"/>
      <c r="P841" s="73"/>
      <c r="Q841" s="73"/>
      <c r="R841" s="73"/>
      <c r="X841" s="73"/>
      <c r="Y841" s="73"/>
      <c r="Z841" s="73"/>
      <c r="AA841" s="73"/>
      <c r="AB841" s="73"/>
      <c r="AC841" s="73"/>
      <c r="AD841" s="73"/>
      <c r="AE841" s="73"/>
      <c r="AF841" s="73"/>
      <c r="AG841" s="73"/>
      <c r="AH841" s="73"/>
      <c r="AI841" s="73"/>
      <c r="AJ841" s="73"/>
      <c r="AK841" s="73"/>
      <c r="AL841" s="73"/>
      <c r="AM841" s="73"/>
      <c r="AN841" s="73"/>
      <c r="AO841" s="73"/>
      <c r="AP841" s="73"/>
      <c r="AQ841" s="73"/>
      <c r="AR841" s="73"/>
      <c r="AS841" s="73"/>
      <c r="AT841" s="73"/>
      <c r="AU841" s="73"/>
      <c r="AV841" s="73"/>
      <c r="AW841" s="73"/>
      <c r="AX841" s="73"/>
      <c r="AY841" s="73"/>
      <c r="AZ841" s="73"/>
      <c r="BA841" s="73"/>
      <c r="BB841" s="73"/>
      <c r="BC841" s="73"/>
      <c r="BD841" s="73"/>
      <c r="BE841" s="73"/>
      <c r="BF841" s="73"/>
      <c r="BG841" s="73"/>
      <c r="BH841" s="73"/>
      <c r="BI841" s="73"/>
      <c r="BJ841" s="73"/>
      <c r="BK841" s="73"/>
      <c r="BL841" s="73"/>
      <c r="BM841" s="73"/>
      <c r="BN841" s="73"/>
    </row>
    <row r="842" spans="1:66" ht="13.2" x14ac:dyDescent="0.3">
      <c r="A842" s="73"/>
      <c r="B842" s="73"/>
      <c r="C842" s="73"/>
      <c r="D842" s="73"/>
      <c r="E842" s="73"/>
      <c r="F842" s="73"/>
      <c r="G842" s="73"/>
      <c r="H842" s="73"/>
      <c r="I842" s="73"/>
      <c r="J842" s="73"/>
      <c r="L842" s="73"/>
      <c r="M842" s="73"/>
      <c r="N842" s="73"/>
      <c r="O842" s="73"/>
      <c r="P842" s="73"/>
      <c r="Q842" s="73"/>
      <c r="R842" s="73"/>
      <c r="X842" s="73"/>
      <c r="Y842" s="73"/>
      <c r="Z842" s="73"/>
      <c r="AA842" s="73"/>
      <c r="AB842" s="73"/>
      <c r="AC842" s="73"/>
      <c r="AD842" s="73"/>
      <c r="AE842" s="73"/>
      <c r="AF842" s="73"/>
      <c r="AG842" s="73"/>
      <c r="AH842" s="73"/>
      <c r="AI842" s="73"/>
      <c r="AJ842" s="73"/>
      <c r="AK842" s="73"/>
      <c r="AL842" s="73"/>
      <c r="AM842" s="73"/>
      <c r="AN842" s="73"/>
      <c r="AO842" s="73"/>
      <c r="AP842" s="73"/>
      <c r="AQ842" s="73"/>
      <c r="AR842" s="73"/>
      <c r="AS842" s="73"/>
      <c r="AT842" s="73"/>
      <c r="AU842" s="73"/>
      <c r="AV842" s="73"/>
      <c r="AW842" s="73"/>
      <c r="AX842" s="73"/>
      <c r="AY842" s="73"/>
      <c r="AZ842" s="73"/>
      <c r="BA842" s="73"/>
      <c r="BB842" s="73"/>
      <c r="BC842" s="73"/>
      <c r="BD842" s="73"/>
      <c r="BE842" s="73"/>
      <c r="BF842" s="73"/>
      <c r="BG842" s="73"/>
      <c r="BH842" s="73"/>
      <c r="BI842" s="73"/>
      <c r="BJ842" s="73"/>
      <c r="BK842" s="73"/>
      <c r="BL842" s="73"/>
      <c r="BM842" s="73"/>
      <c r="BN842" s="73"/>
    </row>
    <row r="843" spans="1:66" ht="13.2" x14ac:dyDescent="0.3">
      <c r="A843" s="73"/>
      <c r="B843" s="73"/>
      <c r="C843" s="73"/>
      <c r="D843" s="73"/>
      <c r="E843" s="73"/>
      <c r="F843" s="73"/>
      <c r="G843" s="73"/>
      <c r="H843" s="73"/>
      <c r="I843" s="73"/>
      <c r="J843" s="73"/>
      <c r="L843" s="73"/>
      <c r="M843" s="73"/>
      <c r="N843" s="73"/>
      <c r="O843" s="73"/>
      <c r="P843" s="73"/>
      <c r="Q843" s="73"/>
      <c r="R843" s="73"/>
      <c r="X843" s="73"/>
      <c r="Y843" s="73"/>
      <c r="Z843" s="73"/>
      <c r="AA843" s="73"/>
      <c r="AB843" s="73"/>
      <c r="AC843" s="73"/>
      <c r="AD843" s="73"/>
      <c r="AE843" s="73"/>
      <c r="AF843" s="73"/>
      <c r="AG843" s="73"/>
      <c r="AH843" s="73"/>
      <c r="AI843" s="73"/>
      <c r="AJ843" s="73"/>
      <c r="AK843" s="73"/>
      <c r="AL843" s="73"/>
      <c r="AM843" s="73"/>
      <c r="AN843" s="73"/>
      <c r="AO843" s="73"/>
      <c r="AP843" s="73"/>
      <c r="AQ843" s="73"/>
      <c r="AR843" s="73"/>
      <c r="AS843" s="73"/>
      <c r="AT843" s="73"/>
      <c r="AU843" s="73"/>
      <c r="AV843" s="73"/>
      <c r="AW843" s="73"/>
      <c r="AX843" s="73"/>
      <c r="AY843" s="73"/>
      <c r="AZ843" s="73"/>
      <c r="BA843" s="73"/>
      <c r="BB843" s="73"/>
      <c r="BC843" s="73"/>
      <c r="BD843" s="73"/>
      <c r="BE843" s="73"/>
      <c r="BF843" s="73"/>
      <c r="BG843" s="73"/>
      <c r="BH843" s="73"/>
      <c r="BI843" s="73"/>
      <c r="BJ843" s="73"/>
      <c r="BK843" s="73"/>
      <c r="BL843" s="73"/>
      <c r="BM843" s="73"/>
      <c r="BN843" s="73"/>
    </row>
    <row r="844" spans="1:66" ht="13.2" x14ac:dyDescent="0.3">
      <c r="A844" s="73"/>
      <c r="B844" s="73"/>
      <c r="C844" s="73"/>
      <c r="D844" s="73"/>
      <c r="E844" s="73"/>
      <c r="F844" s="73"/>
      <c r="G844" s="73"/>
      <c r="H844" s="73"/>
      <c r="I844" s="73"/>
      <c r="J844" s="73"/>
      <c r="L844" s="73"/>
      <c r="M844" s="73"/>
      <c r="N844" s="73"/>
      <c r="O844" s="73"/>
      <c r="P844" s="73"/>
      <c r="Q844" s="73"/>
      <c r="R844" s="73"/>
      <c r="X844" s="73"/>
      <c r="Y844" s="73"/>
      <c r="Z844" s="73"/>
      <c r="AA844" s="73"/>
      <c r="AB844" s="73"/>
      <c r="AC844" s="73"/>
      <c r="AD844" s="73"/>
      <c r="AE844" s="73"/>
      <c r="AF844" s="73"/>
      <c r="AG844" s="73"/>
      <c r="AH844" s="73"/>
      <c r="AI844" s="73"/>
      <c r="AJ844" s="73"/>
      <c r="AK844" s="73"/>
      <c r="AL844" s="73"/>
      <c r="AM844" s="73"/>
      <c r="AN844" s="73"/>
      <c r="AO844" s="73"/>
      <c r="AP844" s="73"/>
      <c r="AQ844" s="73"/>
      <c r="AR844" s="73"/>
      <c r="AS844" s="73"/>
      <c r="AT844" s="73"/>
      <c r="AU844" s="73"/>
      <c r="AV844" s="73"/>
      <c r="AW844" s="73"/>
      <c r="AX844" s="73"/>
      <c r="AY844" s="73"/>
      <c r="AZ844" s="73"/>
      <c r="BA844" s="73"/>
      <c r="BB844" s="73"/>
      <c r="BC844" s="73"/>
      <c r="BD844" s="73"/>
      <c r="BE844" s="73"/>
      <c r="BF844" s="73"/>
      <c r="BG844" s="73"/>
      <c r="BH844" s="73"/>
      <c r="BI844" s="73"/>
      <c r="BJ844" s="73"/>
      <c r="BK844" s="73"/>
      <c r="BL844" s="73"/>
      <c r="BM844" s="73"/>
      <c r="BN844" s="73"/>
    </row>
    <row r="845" spans="1:66" ht="13.2" x14ac:dyDescent="0.3">
      <c r="A845" s="73"/>
      <c r="B845" s="73"/>
      <c r="C845" s="73"/>
      <c r="D845" s="73"/>
      <c r="E845" s="73"/>
      <c r="F845" s="73"/>
      <c r="G845" s="73"/>
      <c r="H845" s="73"/>
      <c r="I845" s="73"/>
      <c r="J845" s="73"/>
      <c r="L845" s="73"/>
      <c r="M845" s="73"/>
      <c r="N845" s="73"/>
      <c r="O845" s="73"/>
      <c r="P845" s="73"/>
      <c r="Q845" s="73"/>
      <c r="R845" s="73"/>
      <c r="X845" s="73"/>
      <c r="Y845" s="73"/>
      <c r="Z845" s="73"/>
      <c r="AA845" s="73"/>
      <c r="AB845" s="73"/>
      <c r="AC845" s="73"/>
      <c r="AD845" s="73"/>
      <c r="AE845" s="73"/>
      <c r="AF845" s="73"/>
      <c r="AG845" s="73"/>
      <c r="AH845" s="73"/>
      <c r="AI845" s="73"/>
      <c r="AJ845" s="73"/>
      <c r="AK845" s="73"/>
      <c r="AL845" s="73"/>
      <c r="AM845" s="73"/>
      <c r="AN845" s="73"/>
      <c r="AO845" s="73"/>
      <c r="AP845" s="73"/>
      <c r="AQ845" s="73"/>
      <c r="AR845" s="73"/>
      <c r="AS845" s="73"/>
      <c r="AT845" s="73"/>
      <c r="AU845" s="73"/>
      <c r="AV845" s="73"/>
      <c r="AW845" s="73"/>
      <c r="AX845" s="73"/>
      <c r="AY845" s="73"/>
      <c r="AZ845" s="73"/>
      <c r="BA845" s="73"/>
      <c r="BB845" s="73"/>
      <c r="BC845" s="73"/>
      <c r="BD845" s="73"/>
      <c r="BE845" s="73"/>
      <c r="BF845" s="73"/>
      <c r="BG845" s="73"/>
      <c r="BH845" s="73"/>
      <c r="BI845" s="73"/>
      <c r="BJ845" s="73"/>
      <c r="BK845" s="73"/>
      <c r="BL845" s="73"/>
      <c r="BM845" s="73"/>
      <c r="BN845" s="73"/>
    </row>
    <row r="846" spans="1:66" ht="13.2" x14ac:dyDescent="0.3">
      <c r="A846" s="73"/>
      <c r="B846" s="73"/>
      <c r="C846" s="73"/>
      <c r="D846" s="73"/>
      <c r="E846" s="73"/>
      <c r="F846" s="73"/>
      <c r="G846" s="73"/>
      <c r="H846" s="73"/>
      <c r="I846" s="73"/>
      <c r="J846" s="73"/>
      <c r="L846" s="73"/>
      <c r="M846" s="73"/>
      <c r="N846" s="73"/>
      <c r="O846" s="73"/>
      <c r="P846" s="73"/>
      <c r="Q846" s="73"/>
      <c r="R846" s="73"/>
      <c r="X846" s="73"/>
      <c r="Y846" s="73"/>
      <c r="Z846" s="73"/>
      <c r="AA846" s="73"/>
      <c r="AB846" s="73"/>
      <c r="AC846" s="73"/>
      <c r="AD846" s="73"/>
      <c r="AE846" s="73"/>
      <c r="AF846" s="73"/>
      <c r="AG846" s="73"/>
      <c r="AH846" s="73"/>
      <c r="AI846" s="73"/>
      <c r="AJ846" s="73"/>
      <c r="AK846" s="73"/>
      <c r="AL846" s="73"/>
      <c r="AM846" s="73"/>
      <c r="AN846" s="73"/>
      <c r="AO846" s="73"/>
      <c r="AP846" s="73"/>
      <c r="AQ846" s="73"/>
      <c r="AR846" s="73"/>
      <c r="AS846" s="73"/>
      <c r="AT846" s="73"/>
      <c r="AU846" s="73"/>
      <c r="AV846" s="73"/>
      <c r="AW846" s="73"/>
      <c r="AX846" s="73"/>
      <c r="AY846" s="73"/>
      <c r="AZ846" s="73"/>
      <c r="BA846" s="73"/>
      <c r="BB846" s="73"/>
      <c r="BC846" s="73"/>
      <c r="BD846" s="73"/>
      <c r="BE846" s="73"/>
      <c r="BF846" s="73"/>
      <c r="BG846" s="73"/>
      <c r="BH846" s="73"/>
      <c r="BI846" s="73"/>
      <c r="BJ846" s="73"/>
      <c r="BK846" s="73"/>
      <c r="BL846" s="73"/>
      <c r="BM846" s="73"/>
      <c r="BN846" s="73"/>
    </row>
    <row r="847" spans="1:66" ht="13.2" x14ac:dyDescent="0.3">
      <c r="A847" s="73"/>
      <c r="B847" s="73"/>
      <c r="C847" s="73"/>
      <c r="D847" s="73"/>
      <c r="E847" s="73"/>
      <c r="F847" s="73"/>
      <c r="G847" s="73"/>
      <c r="H847" s="73"/>
      <c r="I847" s="73"/>
      <c r="J847" s="73"/>
      <c r="L847" s="73"/>
      <c r="M847" s="73"/>
      <c r="N847" s="73"/>
      <c r="O847" s="73"/>
      <c r="P847" s="73"/>
      <c r="Q847" s="73"/>
      <c r="R847" s="73"/>
      <c r="X847" s="73"/>
      <c r="Y847" s="73"/>
      <c r="Z847" s="73"/>
      <c r="AA847" s="73"/>
      <c r="AB847" s="73"/>
      <c r="AC847" s="73"/>
      <c r="AD847" s="73"/>
      <c r="AE847" s="73"/>
      <c r="AF847" s="73"/>
      <c r="AG847" s="73"/>
      <c r="AH847" s="73"/>
      <c r="AI847" s="73"/>
      <c r="AJ847" s="73"/>
      <c r="AK847" s="73"/>
      <c r="AL847" s="73"/>
      <c r="AM847" s="73"/>
      <c r="AN847" s="73"/>
      <c r="AO847" s="73"/>
      <c r="AP847" s="73"/>
      <c r="AQ847" s="73"/>
      <c r="AR847" s="73"/>
      <c r="AS847" s="73"/>
      <c r="AT847" s="73"/>
      <c r="AU847" s="73"/>
      <c r="AV847" s="73"/>
      <c r="AW847" s="73"/>
      <c r="AX847" s="73"/>
      <c r="AY847" s="73"/>
      <c r="AZ847" s="73"/>
      <c r="BA847" s="73"/>
      <c r="BB847" s="73"/>
      <c r="BC847" s="73"/>
      <c r="BD847" s="73"/>
      <c r="BE847" s="73"/>
      <c r="BF847" s="73"/>
      <c r="BG847" s="73"/>
      <c r="BH847" s="73"/>
      <c r="BI847" s="73"/>
      <c r="BJ847" s="73"/>
      <c r="BK847" s="73"/>
      <c r="BL847" s="73"/>
      <c r="BM847" s="73"/>
      <c r="BN847" s="73"/>
    </row>
    <row r="848" spans="1:66" ht="13.2" x14ac:dyDescent="0.3">
      <c r="A848" s="73"/>
      <c r="B848" s="73"/>
      <c r="C848" s="73"/>
      <c r="D848" s="73"/>
      <c r="E848" s="73"/>
      <c r="F848" s="73"/>
      <c r="G848" s="73"/>
      <c r="H848" s="73"/>
      <c r="I848" s="73"/>
      <c r="J848" s="73"/>
      <c r="L848" s="73"/>
      <c r="M848" s="73"/>
      <c r="N848" s="73"/>
      <c r="O848" s="73"/>
      <c r="P848" s="73"/>
      <c r="Q848" s="73"/>
      <c r="R848" s="73"/>
      <c r="X848" s="73"/>
      <c r="Y848" s="73"/>
      <c r="Z848" s="73"/>
      <c r="AA848" s="73"/>
      <c r="AB848" s="73"/>
      <c r="AC848" s="73"/>
      <c r="AD848" s="73"/>
      <c r="AE848" s="73"/>
      <c r="AF848" s="73"/>
      <c r="AG848" s="73"/>
      <c r="AH848" s="73"/>
      <c r="AI848" s="73"/>
      <c r="AJ848" s="73"/>
      <c r="AK848" s="73"/>
      <c r="AL848" s="73"/>
      <c r="AM848" s="73"/>
      <c r="AN848" s="73"/>
      <c r="AO848" s="73"/>
      <c r="AP848" s="73"/>
      <c r="AQ848" s="73"/>
      <c r="AR848" s="73"/>
      <c r="AS848" s="73"/>
      <c r="AT848" s="73"/>
      <c r="AU848" s="73"/>
      <c r="AV848" s="73"/>
      <c r="AW848" s="73"/>
      <c r="AX848" s="73"/>
      <c r="AY848" s="73"/>
      <c r="AZ848" s="73"/>
      <c r="BA848" s="73"/>
      <c r="BB848" s="73"/>
      <c r="BC848" s="73"/>
      <c r="BD848" s="73"/>
      <c r="BE848" s="73"/>
      <c r="BF848" s="73"/>
      <c r="BG848" s="73"/>
      <c r="BH848" s="73"/>
      <c r="BI848" s="73"/>
      <c r="BJ848" s="73"/>
      <c r="BK848" s="73"/>
      <c r="BL848" s="73"/>
      <c r="BM848" s="73"/>
      <c r="BN848" s="73"/>
    </row>
    <row r="849" spans="1:66" ht="13.2" x14ac:dyDescent="0.3">
      <c r="A849" s="73"/>
      <c r="B849" s="73"/>
      <c r="C849" s="73"/>
      <c r="D849" s="73"/>
      <c r="E849" s="73"/>
      <c r="F849" s="73"/>
      <c r="G849" s="73"/>
      <c r="H849" s="73"/>
      <c r="I849" s="73"/>
      <c r="J849" s="73"/>
      <c r="L849" s="73"/>
      <c r="M849" s="73"/>
      <c r="N849" s="73"/>
      <c r="O849" s="73"/>
      <c r="P849" s="73"/>
      <c r="Q849" s="73"/>
      <c r="R849" s="73"/>
      <c r="X849" s="73"/>
      <c r="Y849" s="73"/>
      <c r="Z849" s="73"/>
      <c r="AA849" s="73"/>
      <c r="AB849" s="73"/>
      <c r="AC849" s="73"/>
      <c r="AD849" s="73"/>
      <c r="AE849" s="73"/>
      <c r="AF849" s="73"/>
      <c r="AG849" s="73"/>
      <c r="AH849" s="73"/>
      <c r="AI849" s="73"/>
      <c r="AJ849" s="73"/>
      <c r="AK849" s="73"/>
      <c r="AL849" s="73"/>
      <c r="AM849" s="73"/>
      <c r="AN849" s="73"/>
      <c r="AO849" s="73"/>
      <c r="AP849" s="73"/>
      <c r="AQ849" s="73"/>
      <c r="AR849" s="73"/>
      <c r="AS849" s="73"/>
      <c r="AT849" s="73"/>
      <c r="AU849" s="73"/>
      <c r="AV849" s="73"/>
      <c r="AW849" s="73"/>
      <c r="AX849" s="73"/>
      <c r="AY849" s="73"/>
      <c r="AZ849" s="73"/>
      <c r="BA849" s="73"/>
      <c r="BB849" s="73"/>
      <c r="BC849" s="73"/>
      <c r="BD849" s="73"/>
      <c r="BE849" s="73"/>
      <c r="BF849" s="73"/>
      <c r="BG849" s="73"/>
      <c r="BH849" s="73"/>
      <c r="BI849" s="73"/>
      <c r="BJ849" s="73"/>
      <c r="BK849" s="73"/>
      <c r="BL849" s="73"/>
      <c r="BM849" s="73"/>
      <c r="BN849" s="73"/>
    </row>
    <row r="850" spans="1:66" ht="13.2" x14ac:dyDescent="0.3">
      <c r="A850" s="73"/>
      <c r="B850" s="73"/>
      <c r="C850" s="73"/>
      <c r="D850" s="73"/>
      <c r="E850" s="73"/>
      <c r="F850" s="73"/>
      <c r="G850" s="73"/>
      <c r="H850" s="73"/>
      <c r="I850" s="73"/>
      <c r="J850" s="73"/>
      <c r="L850" s="73"/>
      <c r="M850" s="73"/>
      <c r="N850" s="73"/>
      <c r="O850" s="73"/>
      <c r="P850" s="73"/>
      <c r="Q850" s="73"/>
      <c r="R850" s="73"/>
      <c r="X850" s="73"/>
      <c r="Y850" s="73"/>
      <c r="Z850" s="73"/>
      <c r="AA850" s="73"/>
      <c r="AB850" s="73"/>
      <c r="AC850" s="73"/>
      <c r="AD850" s="73"/>
      <c r="AE850" s="73"/>
      <c r="AF850" s="73"/>
      <c r="AG850" s="73"/>
      <c r="AH850" s="73"/>
      <c r="AI850" s="73"/>
      <c r="AJ850" s="73"/>
      <c r="AK850" s="73"/>
      <c r="AL850" s="73"/>
      <c r="AM850" s="73"/>
      <c r="AN850" s="73"/>
      <c r="AO850" s="73"/>
      <c r="AP850" s="73"/>
      <c r="AQ850" s="73"/>
      <c r="AR850" s="73"/>
      <c r="AS850" s="73"/>
      <c r="AT850" s="73"/>
      <c r="AU850" s="73"/>
      <c r="AV850" s="73"/>
      <c r="AW850" s="73"/>
      <c r="AX850" s="73"/>
      <c r="AY850" s="73"/>
      <c r="AZ850" s="73"/>
      <c r="BA850" s="73"/>
      <c r="BB850" s="73"/>
      <c r="BC850" s="73"/>
      <c r="BD850" s="73"/>
      <c r="BE850" s="73"/>
      <c r="BF850" s="73"/>
      <c r="BG850" s="73"/>
      <c r="BH850" s="73"/>
      <c r="BI850" s="73"/>
      <c r="BJ850" s="73"/>
      <c r="BK850" s="73"/>
      <c r="BL850" s="73"/>
      <c r="BM850" s="73"/>
      <c r="BN850" s="73"/>
    </row>
    <row r="851" spans="1:66" ht="13.2" x14ac:dyDescent="0.3">
      <c r="A851" s="73"/>
      <c r="B851" s="73"/>
      <c r="C851" s="73"/>
      <c r="D851" s="73"/>
      <c r="E851" s="73"/>
      <c r="F851" s="73"/>
      <c r="G851" s="73"/>
      <c r="H851" s="73"/>
      <c r="I851" s="73"/>
      <c r="J851" s="73"/>
      <c r="L851" s="73"/>
      <c r="M851" s="73"/>
      <c r="N851" s="73"/>
      <c r="O851" s="73"/>
      <c r="P851" s="73"/>
      <c r="Q851" s="73"/>
      <c r="R851" s="73"/>
      <c r="X851" s="73"/>
      <c r="Y851" s="73"/>
      <c r="Z851" s="73"/>
      <c r="AA851" s="73"/>
      <c r="AB851" s="73"/>
      <c r="AC851" s="73"/>
      <c r="AD851" s="73"/>
      <c r="AE851" s="73"/>
      <c r="AF851" s="73"/>
      <c r="AG851" s="73"/>
      <c r="AH851" s="73"/>
      <c r="AI851" s="73"/>
      <c r="AJ851" s="73"/>
      <c r="AK851" s="73"/>
      <c r="AL851" s="73"/>
      <c r="AM851" s="73"/>
      <c r="AN851" s="73"/>
      <c r="AO851" s="73"/>
      <c r="AP851" s="73"/>
      <c r="AQ851" s="73"/>
      <c r="AR851" s="73"/>
      <c r="AS851" s="73"/>
      <c r="AT851" s="73"/>
      <c r="AU851" s="73"/>
      <c r="AV851" s="73"/>
      <c r="AW851" s="73"/>
      <c r="AX851" s="73"/>
      <c r="AY851" s="73"/>
      <c r="AZ851" s="73"/>
      <c r="BA851" s="73"/>
      <c r="BB851" s="73"/>
      <c r="BC851" s="73"/>
      <c r="BD851" s="73"/>
      <c r="BE851" s="73"/>
      <c r="BF851" s="73"/>
      <c r="BG851" s="73"/>
      <c r="BH851" s="73"/>
      <c r="BI851" s="73"/>
      <c r="BJ851" s="73"/>
      <c r="BK851" s="73"/>
      <c r="BL851" s="73"/>
      <c r="BM851" s="73"/>
      <c r="BN851" s="73"/>
    </row>
    <row r="852" spans="1:66" ht="13.2" x14ac:dyDescent="0.3">
      <c r="A852" s="73"/>
      <c r="B852" s="73"/>
      <c r="C852" s="73"/>
      <c r="D852" s="73"/>
      <c r="E852" s="73"/>
      <c r="F852" s="73"/>
      <c r="G852" s="73"/>
      <c r="H852" s="73"/>
      <c r="I852" s="73"/>
      <c r="J852" s="73"/>
      <c r="L852" s="73"/>
      <c r="M852" s="73"/>
      <c r="N852" s="73"/>
      <c r="O852" s="73"/>
      <c r="P852" s="73"/>
      <c r="Q852" s="73"/>
      <c r="R852" s="73"/>
      <c r="X852" s="73"/>
      <c r="Y852" s="73"/>
      <c r="Z852" s="73"/>
      <c r="AA852" s="73"/>
      <c r="AB852" s="73"/>
      <c r="AC852" s="73"/>
      <c r="AD852" s="73"/>
      <c r="AE852" s="73"/>
      <c r="AF852" s="73"/>
      <c r="AG852" s="73"/>
      <c r="AH852" s="73"/>
      <c r="AI852" s="73"/>
      <c r="AJ852" s="73"/>
      <c r="AK852" s="73"/>
      <c r="AL852" s="73"/>
      <c r="AM852" s="73"/>
      <c r="AN852" s="73"/>
      <c r="AO852" s="73"/>
      <c r="AP852" s="73"/>
      <c r="AQ852" s="73"/>
      <c r="AR852" s="73"/>
      <c r="AS852" s="73"/>
      <c r="AT852" s="73"/>
      <c r="AU852" s="73"/>
      <c r="AV852" s="73"/>
      <c r="AW852" s="73"/>
      <c r="AX852" s="73"/>
      <c r="AY852" s="73"/>
      <c r="AZ852" s="73"/>
      <c r="BA852" s="73"/>
      <c r="BB852" s="73"/>
      <c r="BC852" s="73"/>
      <c r="BD852" s="73"/>
      <c r="BE852" s="73"/>
      <c r="BF852" s="73"/>
      <c r="BG852" s="73"/>
      <c r="BH852" s="73"/>
      <c r="BI852" s="73"/>
      <c r="BJ852" s="73"/>
      <c r="BK852" s="73"/>
      <c r="BL852" s="73"/>
      <c r="BM852" s="73"/>
      <c r="BN852" s="73"/>
    </row>
    <row r="853" spans="1:66" ht="13.2" x14ac:dyDescent="0.3">
      <c r="A853" s="73"/>
      <c r="B853" s="73"/>
      <c r="C853" s="73"/>
      <c r="D853" s="73"/>
      <c r="E853" s="73"/>
      <c r="F853" s="73"/>
      <c r="G853" s="73"/>
      <c r="H853" s="73"/>
      <c r="I853" s="73"/>
      <c r="J853" s="73"/>
      <c r="L853" s="73"/>
      <c r="M853" s="73"/>
      <c r="N853" s="73"/>
      <c r="O853" s="73"/>
      <c r="P853" s="73"/>
      <c r="Q853" s="73"/>
      <c r="R853" s="73"/>
      <c r="X853" s="73"/>
      <c r="Y853" s="73"/>
      <c r="Z853" s="73"/>
      <c r="AA853" s="73"/>
      <c r="AB853" s="73"/>
      <c r="AC853" s="73"/>
      <c r="AD853" s="73"/>
      <c r="AE853" s="73"/>
      <c r="AF853" s="73"/>
      <c r="AG853" s="73"/>
      <c r="AH853" s="73"/>
      <c r="AI853" s="73"/>
      <c r="AJ853" s="73"/>
      <c r="AK853" s="73"/>
      <c r="AL853" s="73"/>
      <c r="AM853" s="73"/>
      <c r="AN853" s="73"/>
      <c r="AO853" s="73"/>
      <c r="AP853" s="73"/>
      <c r="AQ853" s="73"/>
      <c r="AR853" s="73"/>
      <c r="AS853" s="73"/>
      <c r="AT853" s="73"/>
      <c r="AU853" s="73"/>
      <c r="AV853" s="73"/>
      <c r="AW853" s="73"/>
      <c r="AX853" s="73"/>
      <c r="AY853" s="73"/>
      <c r="AZ853" s="73"/>
      <c r="BA853" s="73"/>
      <c r="BB853" s="73"/>
      <c r="BC853" s="73"/>
      <c r="BD853" s="73"/>
      <c r="BE853" s="73"/>
      <c r="BF853" s="73"/>
      <c r="BG853" s="73"/>
      <c r="BH853" s="73"/>
      <c r="BI853" s="73"/>
      <c r="BJ853" s="73"/>
      <c r="BK853" s="73"/>
      <c r="BL853" s="73"/>
      <c r="BM853" s="73"/>
      <c r="BN853" s="73"/>
    </row>
    <row r="854" spans="1:66" ht="13.2" x14ac:dyDescent="0.3">
      <c r="A854" s="73"/>
      <c r="B854" s="73"/>
      <c r="C854" s="73"/>
      <c r="D854" s="73"/>
      <c r="E854" s="73"/>
      <c r="F854" s="73"/>
      <c r="G854" s="73"/>
      <c r="H854" s="73"/>
      <c r="I854" s="73"/>
      <c r="J854" s="73"/>
      <c r="L854" s="73"/>
      <c r="M854" s="73"/>
      <c r="N854" s="73"/>
      <c r="O854" s="73"/>
      <c r="P854" s="73"/>
      <c r="Q854" s="73"/>
      <c r="R854" s="73"/>
      <c r="X854" s="73"/>
      <c r="Y854" s="73"/>
      <c r="Z854" s="73"/>
      <c r="AA854" s="73"/>
      <c r="AB854" s="73"/>
      <c r="AC854" s="73"/>
      <c r="AD854" s="73"/>
      <c r="AE854" s="73"/>
      <c r="AF854" s="73"/>
      <c r="AG854" s="73"/>
      <c r="AH854" s="73"/>
      <c r="AI854" s="73"/>
      <c r="AJ854" s="73"/>
      <c r="AK854" s="73"/>
      <c r="AL854" s="73"/>
      <c r="AM854" s="73"/>
      <c r="AN854" s="73"/>
      <c r="AO854" s="73"/>
      <c r="AP854" s="73"/>
      <c r="AQ854" s="73"/>
      <c r="AR854" s="73"/>
      <c r="AS854" s="73"/>
      <c r="AT854" s="73"/>
      <c r="AU854" s="73"/>
      <c r="AV854" s="73"/>
      <c r="AW854" s="73"/>
      <c r="AX854" s="73"/>
      <c r="AY854" s="73"/>
      <c r="AZ854" s="73"/>
      <c r="BA854" s="73"/>
      <c r="BB854" s="73"/>
      <c r="BC854" s="73"/>
      <c r="BD854" s="73"/>
      <c r="BE854" s="73"/>
      <c r="BF854" s="73"/>
      <c r="BG854" s="73"/>
      <c r="BH854" s="73"/>
      <c r="BI854" s="73"/>
      <c r="BJ854" s="73"/>
      <c r="BK854" s="73"/>
      <c r="BL854" s="73"/>
      <c r="BM854" s="73"/>
      <c r="BN854" s="73"/>
    </row>
    <row r="855" spans="1:66" ht="13.2" x14ac:dyDescent="0.3">
      <c r="A855" s="73"/>
      <c r="B855" s="73"/>
      <c r="C855" s="73"/>
      <c r="D855" s="73"/>
      <c r="E855" s="73"/>
      <c r="F855" s="73"/>
      <c r="G855" s="73"/>
      <c r="H855" s="73"/>
      <c r="I855" s="73"/>
      <c r="J855" s="73"/>
      <c r="L855" s="73"/>
      <c r="M855" s="73"/>
      <c r="N855" s="73"/>
      <c r="O855" s="73"/>
      <c r="P855" s="73"/>
      <c r="Q855" s="73"/>
      <c r="R855" s="73"/>
      <c r="X855" s="73"/>
      <c r="Y855" s="73"/>
      <c r="Z855" s="73"/>
      <c r="AA855" s="73"/>
      <c r="AB855" s="73"/>
      <c r="AC855" s="73"/>
      <c r="AD855" s="73"/>
      <c r="AE855" s="73"/>
      <c r="AF855" s="73"/>
      <c r="AG855" s="73"/>
      <c r="AH855" s="73"/>
      <c r="AI855" s="73"/>
      <c r="AJ855" s="73"/>
      <c r="AK855" s="73"/>
      <c r="AL855" s="73"/>
      <c r="AM855" s="73"/>
      <c r="AN855" s="73"/>
      <c r="AO855" s="73"/>
      <c r="AP855" s="73"/>
      <c r="AQ855" s="73"/>
      <c r="AR855" s="73"/>
      <c r="AS855" s="73"/>
      <c r="AT855" s="73"/>
      <c r="AU855" s="73"/>
      <c r="AV855" s="73"/>
      <c r="AW855" s="73"/>
      <c r="AX855" s="73"/>
      <c r="AY855" s="73"/>
      <c r="AZ855" s="73"/>
      <c r="BA855" s="73"/>
      <c r="BB855" s="73"/>
      <c r="BC855" s="73"/>
      <c r="BD855" s="73"/>
      <c r="BE855" s="73"/>
      <c r="BF855" s="73"/>
      <c r="BG855" s="73"/>
      <c r="BH855" s="73"/>
      <c r="BI855" s="73"/>
      <c r="BJ855" s="73"/>
      <c r="BK855" s="73"/>
      <c r="BL855" s="73"/>
      <c r="BM855" s="73"/>
      <c r="BN855" s="73"/>
    </row>
    <row r="856" spans="1:66" ht="13.2" x14ac:dyDescent="0.3">
      <c r="A856" s="73"/>
      <c r="B856" s="73"/>
      <c r="C856" s="73"/>
      <c r="D856" s="73"/>
      <c r="E856" s="73"/>
      <c r="F856" s="73"/>
      <c r="G856" s="73"/>
      <c r="H856" s="73"/>
      <c r="I856" s="73"/>
      <c r="J856" s="73"/>
      <c r="L856" s="73"/>
      <c r="M856" s="73"/>
      <c r="N856" s="73"/>
      <c r="O856" s="73"/>
      <c r="P856" s="73"/>
      <c r="Q856" s="73"/>
      <c r="R856" s="73"/>
      <c r="X856" s="73"/>
      <c r="Y856" s="73"/>
      <c r="Z856" s="73"/>
      <c r="AA856" s="73"/>
      <c r="AB856" s="73"/>
      <c r="AC856" s="73"/>
      <c r="AD856" s="73"/>
      <c r="AE856" s="73"/>
      <c r="AF856" s="73"/>
      <c r="AG856" s="73"/>
      <c r="AH856" s="73"/>
      <c r="AI856" s="73"/>
      <c r="AJ856" s="73"/>
      <c r="AK856" s="73"/>
      <c r="AL856" s="73"/>
      <c r="AM856" s="73"/>
      <c r="AN856" s="73"/>
      <c r="AO856" s="73"/>
      <c r="AP856" s="73"/>
      <c r="AQ856" s="73"/>
      <c r="AR856" s="73"/>
      <c r="AS856" s="73"/>
      <c r="AT856" s="73"/>
      <c r="AU856" s="73"/>
      <c r="AV856" s="73"/>
      <c r="AW856" s="73"/>
      <c r="AX856" s="73"/>
      <c r="AY856" s="73"/>
      <c r="AZ856" s="73"/>
      <c r="BA856" s="73"/>
      <c r="BB856" s="73"/>
      <c r="BC856" s="73"/>
      <c r="BD856" s="73"/>
      <c r="BE856" s="73"/>
      <c r="BF856" s="73"/>
      <c r="BG856" s="73"/>
      <c r="BH856" s="73"/>
      <c r="BI856" s="73"/>
      <c r="BJ856" s="73"/>
      <c r="BK856" s="73"/>
      <c r="BL856" s="73"/>
      <c r="BM856" s="73"/>
      <c r="BN856" s="73"/>
    </row>
    <row r="857" spans="1:66" ht="13.2" x14ac:dyDescent="0.3">
      <c r="A857" s="73"/>
      <c r="B857" s="73"/>
      <c r="C857" s="73"/>
      <c r="D857" s="73"/>
      <c r="E857" s="73"/>
      <c r="F857" s="73"/>
      <c r="G857" s="73"/>
      <c r="H857" s="73"/>
      <c r="I857" s="73"/>
      <c r="J857" s="73"/>
      <c r="L857" s="73"/>
      <c r="M857" s="73"/>
      <c r="N857" s="73"/>
      <c r="O857" s="73"/>
      <c r="P857" s="73"/>
      <c r="Q857" s="73"/>
      <c r="R857" s="73"/>
      <c r="X857" s="73"/>
      <c r="Y857" s="73"/>
      <c r="Z857" s="73"/>
      <c r="AA857" s="73"/>
      <c r="AB857" s="73"/>
      <c r="AC857" s="73"/>
      <c r="AD857" s="73"/>
      <c r="AE857" s="73"/>
      <c r="AF857" s="73"/>
      <c r="AG857" s="73"/>
      <c r="AH857" s="73"/>
      <c r="AI857" s="73"/>
      <c r="AJ857" s="73"/>
      <c r="AK857" s="73"/>
      <c r="AL857" s="73"/>
      <c r="AM857" s="73"/>
      <c r="AN857" s="73"/>
      <c r="AO857" s="73"/>
      <c r="AP857" s="73"/>
      <c r="AQ857" s="73"/>
      <c r="AR857" s="73"/>
      <c r="AS857" s="73"/>
      <c r="AT857" s="73"/>
      <c r="AU857" s="73"/>
      <c r="AV857" s="73"/>
      <c r="AW857" s="73"/>
      <c r="AX857" s="73"/>
      <c r="AY857" s="73"/>
      <c r="AZ857" s="73"/>
      <c r="BA857" s="73"/>
      <c r="BB857" s="73"/>
      <c r="BC857" s="73"/>
      <c r="BD857" s="73"/>
      <c r="BE857" s="73"/>
      <c r="BF857" s="73"/>
      <c r="BG857" s="73"/>
      <c r="BH857" s="73"/>
      <c r="BI857" s="73"/>
      <c r="BJ857" s="73"/>
      <c r="BK857" s="73"/>
      <c r="BL857" s="73"/>
      <c r="BM857" s="73"/>
      <c r="BN857" s="73"/>
    </row>
    <row r="858" spans="1:66" ht="13.2" x14ac:dyDescent="0.3">
      <c r="A858" s="73"/>
      <c r="B858" s="73"/>
      <c r="C858" s="73"/>
      <c r="D858" s="73"/>
      <c r="E858" s="73"/>
      <c r="F858" s="73"/>
      <c r="G858" s="73"/>
      <c r="H858" s="73"/>
      <c r="I858" s="73"/>
      <c r="J858" s="73"/>
      <c r="L858" s="73"/>
      <c r="M858" s="73"/>
      <c r="N858" s="73"/>
      <c r="O858" s="73"/>
      <c r="P858" s="73"/>
      <c r="Q858" s="73"/>
      <c r="R858" s="73"/>
      <c r="X858" s="73"/>
      <c r="Y858" s="73"/>
      <c r="Z858" s="73"/>
      <c r="AA858" s="73"/>
      <c r="AB858" s="73"/>
      <c r="AC858" s="73"/>
      <c r="AD858" s="73"/>
      <c r="AE858" s="73"/>
      <c r="AF858" s="73"/>
      <c r="AG858" s="73"/>
      <c r="AH858" s="73"/>
      <c r="AI858" s="73"/>
      <c r="AJ858" s="73"/>
      <c r="AK858" s="73"/>
      <c r="AL858" s="73"/>
      <c r="AM858" s="73"/>
      <c r="AN858" s="73"/>
      <c r="AO858" s="73"/>
      <c r="AP858" s="73"/>
      <c r="AQ858" s="73"/>
      <c r="AR858" s="73"/>
      <c r="AS858" s="73"/>
      <c r="AT858" s="73"/>
      <c r="AU858" s="73"/>
      <c r="AV858" s="73"/>
      <c r="AW858" s="73"/>
      <c r="AX858" s="73"/>
      <c r="AY858" s="73"/>
      <c r="AZ858" s="73"/>
      <c r="BA858" s="73"/>
      <c r="BB858" s="73"/>
      <c r="BC858" s="73"/>
      <c r="BD858" s="73"/>
      <c r="BE858" s="73"/>
      <c r="BF858" s="73"/>
      <c r="BG858" s="73"/>
      <c r="BH858" s="73"/>
      <c r="BI858" s="73"/>
      <c r="BJ858" s="73"/>
      <c r="BK858" s="73"/>
      <c r="BL858" s="73"/>
      <c r="BM858" s="73"/>
      <c r="BN858" s="73"/>
    </row>
    <row r="859" spans="1:66" ht="13.2" x14ac:dyDescent="0.3">
      <c r="A859" s="73"/>
      <c r="B859" s="73"/>
      <c r="C859" s="73"/>
      <c r="D859" s="73"/>
      <c r="E859" s="73"/>
      <c r="F859" s="73"/>
      <c r="G859" s="73"/>
      <c r="H859" s="73"/>
      <c r="I859" s="73"/>
      <c r="J859" s="73"/>
      <c r="L859" s="73"/>
      <c r="M859" s="73"/>
      <c r="N859" s="73"/>
      <c r="O859" s="73"/>
      <c r="P859" s="73"/>
      <c r="Q859" s="73"/>
      <c r="R859" s="73"/>
      <c r="X859" s="73"/>
      <c r="Y859" s="73"/>
      <c r="Z859" s="73"/>
      <c r="AA859" s="73"/>
      <c r="AB859" s="73"/>
      <c r="AC859" s="73"/>
      <c r="AD859" s="73"/>
      <c r="AE859" s="73"/>
      <c r="AF859" s="73"/>
      <c r="AG859" s="73"/>
      <c r="AH859" s="73"/>
      <c r="AI859" s="73"/>
      <c r="AJ859" s="73"/>
      <c r="AK859" s="73"/>
      <c r="AL859" s="73"/>
      <c r="AM859" s="73"/>
      <c r="AN859" s="73"/>
      <c r="AO859" s="73"/>
      <c r="AP859" s="73"/>
      <c r="AQ859" s="73"/>
      <c r="AR859" s="73"/>
      <c r="AS859" s="73"/>
      <c r="AT859" s="73"/>
      <c r="AU859" s="73"/>
      <c r="AV859" s="73"/>
      <c r="AW859" s="73"/>
      <c r="AX859" s="73"/>
      <c r="AY859" s="73"/>
      <c r="AZ859" s="73"/>
      <c r="BA859" s="73"/>
      <c r="BB859" s="73"/>
      <c r="BC859" s="73"/>
      <c r="BD859" s="73"/>
      <c r="BE859" s="73"/>
      <c r="BF859" s="73"/>
      <c r="BG859" s="73"/>
      <c r="BH859" s="73"/>
      <c r="BI859" s="73"/>
      <c r="BJ859" s="73"/>
      <c r="BK859" s="73"/>
      <c r="BL859" s="73"/>
      <c r="BM859" s="73"/>
      <c r="BN859" s="73"/>
    </row>
    <row r="860" spans="1:66" ht="13.2" x14ac:dyDescent="0.3">
      <c r="A860" s="73"/>
      <c r="B860" s="73"/>
      <c r="C860" s="73"/>
      <c r="D860" s="73"/>
      <c r="E860" s="73"/>
      <c r="F860" s="73"/>
      <c r="G860" s="73"/>
      <c r="H860" s="73"/>
      <c r="I860" s="73"/>
      <c r="J860" s="73"/>
      <c r="L860" s="73"/>
      <c r="M860" s="73"/>
      <c r="N860" s="73"/>
      <c r="O860" s="73"/>
      <c r="P860" s="73"/>
      <c r="Q860" s="73"/>
      <c r="R860" s="73"/>
      <c r="X860" s="73"/>
      <c r="Y860" s="73"/>
      <c r="Z860" s="73"/>
      <c r="AA860" s="73"/>
      <c r="AB860" s="73"/>
      <c r="AC860" s="73"/>
      <c r="AD860" s="73"/>
      <c r="AE860" s="73"/>
      <c r="AF860" s="73"/>
      <c r="AG860" s="73"/>
      <c r="AH860" s="73"/>
      <c r="AI860" s="73"/>
      <c r="AJ860" s="73"/>
      <c r="AK860" s="73"/>
      <c r="AL860" s="73"/>
      <c r="AM860" s="73"/>
      <c r="AN860" s="73"/>
      <c r="AO860" s="73"/>
      <c r="AP860" s="73"/>
      <c r="AQ860" s="73"/>
      <c r="AR860" s="73"/>
      <c r="AS860" s="73"/>
      <c r="AT860" s="73"/>
      <c r="AU860" s="73"/>
      <c r="AV860" s="73"/>
      <c r="AW860" s="73"/>
      <c r="AX860" s="73"/>
      <c r="AY860" s="73"/>
      <c r="AZ860" s="73"/>
      <c r="BA860" s="73"/>
      <c r="BB860" s="73"/>
      <c r="BC860" s="73"/>
      <c r="BD860" s="73"/>
      <c r="BE860" s="73"/>
      <c r="BF860" s="73"/>
      <c r="BG860" s="73"/>
      <c r="BH860" s="73"/>
      <c r="BI860" s="73"/>
      <c r="BJ860" s="73"/>
      <c r="BK860" s="73"/>
      <c r="BL860" s="73"/>
      <c r="BM860" s="73"/>
      <c r="BN860" s="73"/>
    </row>
    <row r="861" spans="1:66" ht="13.2" x14ac:dyDescent="0.3">
      <c r="A861" s="73"/>
      <c r="B861" s="73"/>
      <c r="C861" s="73"/>
      <c r="D861" s="73"/>
      <c r="E861" s="73"/>
      <c r="F861" s="73"/>
      <c r="G861" s="73"/>
      <c r="H861" s="73"/>
      <c r="I861" s="73"/>
      <c r="J861" s="73"/>
      <c r="L861" s="73"/>
      <c r="M861" s="73"/>
      <c r="N861" s="73"/>
      <c r="O861" s="73"/>
      <c r="P861" s="73"/>
      <c r="Q861" s="73"/>
      <c r="R861" s="73"/>
      <c r="X861" s="73"/>
      <c r="Y861" s="73"/>
      <c r="Z861" s="73"/>
      <c r="AA861" s="73"/>
      <c r="AB861" s="73"/>
      <c r="AC861" s="73"/>
      <c r="AD861" s="73"/>
      <c r="AE861" s="73"/>
      <c r="AF861" s="73"/>
      <c r="AG861" s="73"/>
      <c r="AH861" s="73"/>
      <c r="AI861" s="73"/>
      <c r="AJ861" s="73"/>
      <c r="AK861" s="73"/>
      <c r="AL861" s="73"/>
      <c r="AM861" s="73"/>
      <c r="AN861" s="73"/>
      <c r="AO861" s="73"/>
      <c r="AP861" s="73"/>
      <c r="AQ861" s="73"/>
      <c r="AR861" s="73"/>
      <c r="AS861" s="73"/>
      <c r="AT861" s="73"/>
      <c r="AU861" s="73"/>
      <c r="AV861" s="73"/>
      <c r="AW861" s="73"/>
      <c r="AX861" s="73"/>
      <c r="AY861" s="73"/>
      <c r="AZ861" s="73"/>
      <c r="BA861" s="73"/>
      <c r="BB861" s="73"/>
      <c r="BC861" s="73"/>
      <c r="BD861" s="73"/>
      <c r="BE861" s="73"/>
      <c r="BF861" s="73"/>
      <c r="BG861" s="73"/>
      <c r="BH861" s="73"/>
      <c r="BI861" s="73"/>
      <c r="BJ861" s="73"/>
      <c r="BK861" s="73"/>
      <c r="BL861" s="73"/>
      <c r="BM861" s="73"/>
      <c r="BN861" s="73"/>
    </row>
    <row r="862" spans="1:66" ht="13.2" x14ac:dyDescent="0.3">
      <c r="A862" s="73"/>
      <c r="B862" s="73"/>
      <c r="C862" s="73"/>
      <c r="D862" s="73"/>
      <c r="E862" s="73"/>
      <c r="F862" s="73"/>
      <c r="G862" s="73"/>
      <c r="H862" s="73"/>
      <c r="I862" s="73"/>
      <c r="J862" s="73"/>
      <c r="L862" s="73"/>
      <c r="M862" s="73"/>
      <c r="N862" s="73"/>
      <c r="O862" s="73"/>
      <c r="P862" s="73"/>
      <c r="Q862" s="73"/>
      <c r="R862" s="73"/>
      <c r="X862" s="73"/>
      <c r="Y862" s="73"/>
      <c r="Z862" s="73"/>
      <c r="AA862" s="73"/>
      <c r="AB862" s="73"/>
      <c r="AC862" s="73"/>
      <c r="AD862" s="73"/>
      <c r="AE862" s="73"/>
      <c r="AF862" s="73"/>
      <c r="AG862" s="73"/>
      <c r="AH862" s="73"/>
      <c r="AI862" s="73"/>
      <c r="AJ862" s="73"/>
      <c r="AK862" s="73"/>
      <c r="AL862" s="73"/>
      <c r="AM862" s="73"/>
      <c r="AN862" s="73"/>
      <c r="AO862" s="73"/>
      <c r="AP862" s="73"/>
      <c r="AQ862" s="73"/>
      <c r="AR862" s="73"/>
      <c r="AS862" s="73"/>
      <c r="AT862" s="73"/>
      <c r="AU862" s="73"/>
      <c r="AV862" s="73"/>
      <c r="AW862" s="73"/>
      <c r="AX862" s="73"/>
      <c r="AY862" s="73"/>
      <c r="AZ862" s="73"/>
      <c r="BA862" s="73"/>
      <c r="BB862" s="73"/>
      <c r="BC862" s="73"/>
      <c r="BD862" s="73"/>
      <c r="BE862" s="73"/>
      <c r="BF862" s="73"/>
      <c r="BG862" s="73"/>
      <c r="BH862" s="73"/>
      <c r="BI862" s="73"/>
      <c r="BJ862" s="73"/>
      <c r="BK862" s="73"/>
      <c r="BL862" s="73"/>
      <c r="BM862" s="73"/>
      <c r="BN862" s="73"/>
    </row>
    <row r="863" spans="1:66" ht="13.2" x14ac:dyDescent="0.3">
      <c r="A863" s="73"/>
      <c r="B863" s="73"/>
      <c r="C863" s="73"/>
      <c r="D863" s="73"/>
      <c r="E863" s="73"/>
      <c r="F863" s="73"/>
      <c r="G863" s="73"/>
      <c r="H863" s="73"/>
      <c r="I863" s="73"/>
      <c r="J863" s="73"/>
      <c r="L863" s="73"/>
      <c r="M863" s="73"/>
      <c r="N863" s="73"/>
      <c r="O863" s="73"/>
      <c r="P863" s="73"/>
      <c r="Q863" s="73"/>
      <c r="R863" s="73"/>
      <c r="X863" s="73"/>
      <c r="Y863" s="73"/>
      <c r="Z863" s="73"/>
      <c r="AA863" s="73"/>
      <c r="AB863" s="73"/>
      <c r="AC863" s="73"/>
      <c r="AD863" s="73"/>
      <c r="AE863" s="73"/>
      <c r="AF863" s="73"/>
      <c r="AG863" s="73"/>
      <c r="AH863" s="73"/>
      <c r="AI863" s="73"/>
      <c r="AJ863" s="73"/>
      <c r="AK863" s="73"/>
      <c r="AL863" s="73"/>
      <c r="AM863" s="73"/>
      <c r="AN863" s="73"/>
      <c r="AO863" s="73"/>
      <c r="AP863" s="73"/>
      <c r="AQ863" s="73"/>
      <c r="AR863" s="73"/>
      <c r="AS863" s="73"/>
      <c r="AT863" s="73"/>
      <c r="AU863" s="73"/>
      <c r="AV863" s="73"/>
      <c r="AW863" s="73"/>
      <c r="AX863" s="73"/>
      <c r="AY863" s="73"/>
      <c r="AZ863" s="73"/>
      <c r="BA863" s="73"/>
      <c r="BB863" s="73"/>
      <c r="BC863" s="73"/>
      <c r="BD863" s="73"/>
      <c r="BE863" s="73"/>
      <c r="BF863" s="73"/>
      <c r="BG863" s="73"/>
      <c r="BH863" s="73"/>
      <c r="BI863" s="73"/>
      <c r="BJ863" s="73"/>
      <c r="BK863" s="73"/>
      <c r="BL863" s="73"/>
      <c r="BM863" s="73"/>
      <c r="BN863" s="73"/>
    </row>
    <row r="864" spans="1:66" ht="13.2" x14ac:dyDescent="0.3">
      <c r="A864" s="73"/>
      <c r="B864" s="73"/>
      <c r="C864" s="73"/>
      <c r="D864" s="73"/>
      <c r="E864" s="73"/>
      <c r="F864" s="73"/>
      <c r="G864" s="73"/>
      <c r="H864" s="73"/>
      <c r="I864" s="73"/>
      <c r="J864" s="73"/>
      <c r="L864" s="73"/>
      <c r="M864" s="73"/>
      <c r="N864" s="73"/>
      <c r="O864" s="73"/>
      <c r="P864" s="73"/>
      <c r="Q864" s="73"/>
      <c r="R864" s="73"/>
      <c r="X864" s="73"/>
      <c r="Y864" s="73"/>
      <c r="Z864" s="73"/>
      <c r="AA864" s="73"/>
      <c r="AB864" s="73"/>
      <c r="AC864" s="73"/>
      <c r="AD864" s="73"/>
      <c r="AE864" s="73"/>
      <c r="AF864" s="73"/>
      <c r="AG864" s="73"/>
      <c r="AH864" s="73"/>
      <c r="AI864" s="73"/>
      <c r="AJ864" s="73"/>
      <c r="AK864" s="73"/>
      <c r="AL864" s="73"/>
      <c r="AM864" s="73"/>
      <c r="AN864" s="73"/>
      <c r="AO864" s="73"/>
      <c r="AP864" s="73"/>
      <c r="AQ864" s="73"/>
      <c r="AR864" s="73"/>
      <c r="AS864" s="73"/>
      <c r="AT864" s="73"/>
      <c r="AU864" s="73"/>
      <c r="AV864" s="73"/>
      <c r="AW864" s="73"/>
      <c r="AX864" s="73"/>
      <c r="AY864" s="73"/>
      <c r="AZ864" s="73"/>
      <c r="BA864" s="73"/>
      <c r="BB864" s="73"/>
      <c r="BC864" s="73"/>
      <c r="BD864" s="73"/>
      <c r="BE864" s="73"/>
      <c r="BF864" s="73"/>
      <c r="BG864" s="73"/>
      <c r="BH864" s="73"/>
      <c r="BI864" s="73"/>
      <c r="BJ864" s="73"/>
      <c r="BK864" s="73"/>
      <c r="BL864" s="73"/>
      <c r="BM864" s="73"/>
      <c r="BN864" s="73"/>
    </row>
    <row r="865" spans="1:66" ht="13.2" x14ac:dyDescent="0.3">
      <c r="A865" s="73"/>
      <c r="B865" s="73"/>
      <c r="C865" s="73"/>
      <c r="D865" s="73"/>
      <c r="E865" s="73"/>
      <c r="F865" s="73"/>
      <c r="G865" s="73"/>
      <c r="H865" s="73"/>
      <c r="I865" s="73"/>
      <c r="J865" s="73"/>
      <c r="L865" s="73"/>
      <c r="M865" s="73"/>
      <c r="N865" s="73"/>
      <c r="O865" s="73"/>
      <c r="P865" s="73"/>
      <c r="Q865" s="73"/>
      <c r="R865" s="73"/>
      <c r="X865" s="73"/>
      <c r="Y865" s="73"/>
      <c r="Z865" s="73"/>
      <c r="AA865" s="73"/>
      <c r="AB865" s="73"/>
      <c r="AC865" s="73"/>
      <c r="AD865" s="73"/>
      <c r="AE865" s="73"/>
      <c r="AF865" s="73"/>
      <c r="AG865" s="73"/>
      <c r="AH865" s="73"/>
      <c r="AI865" s="73"/>
      <c r="AJ865" s="73"/>
      <c r="AK865" s="73"/>
      <c r="AL865" s="73"/>
      <c r="AM865" s="73"/>
      <c r="AN865" s="73"/>
      <c r="AO865" s="73"/>
      <c r="AP865" s="73"/>
      <c r="AQ865" s="73"/>
      <c r="AR865" s="73"/>
      <c r="AS865" s="73"/>
      <c r="AT865" s="73"/>
      <c r="AU865" s="73"/>
      <c r="AV865" s="73"/>
      <c r="AW865" s="73"/>
      <c r="AX865" s="73"/>
      <c r="AY865" s="73"/>
      <c r="AZ865" s="73"/>
      <c r="BA865" s="73"/>
      <c r="BB865" s="73"/>
      <c r="BC865" s="73"/>
      <c r="BD865" s="73"/>
      <c r="BE865" s="73"/>
      <c r="BF865" s="73"/>
      <c r="BG865" s="73"/>
      <c r="BH865" s="73"/>
      <c r="BI865" s="73"/>
      <c r="BJ865" s="73"/>
      <c r="BK865" s="73"/>
      <c r="BL865" s="73"/>
      <c r="BM865" s="73"/>
      <c r="BN865" s="73"/>
    </row>
    <row r="866" spans="1:66" ht="13.2" x14ac:dyDescent="0.3">
      <c r="A866" s="73"/>
      <c r="B866" s="73"/>
      <c r="C866" s="73"/>
      <c r="D866" s="73"/>
      <c r="E866" s="73"/>
      <c r="F866" s="73"/>
      <c r="G866" s="73"/>
      <c r="H866" s="73"/>
      <c r="I866" s="73"/>
      <c r="J866" s="73"/>
      <c r="L866" s="73"/>
      <c r="M866" s="73"/>
      <c r="N866" s="73"/>
      <c r="O866" s="73"/>
      <c r="P866" s="73"/>
      <c r="Q866" s="73"/>
      <c r="R866" s="73"/>
      <c r="X866" s="73"/>
      <c r="Y866" s="73"/>
      <c r="Z866" s="73"/>
      <c r="AA866" s="73"/>
      <c r="AB866" s="73"/>
      <c r="AC866" s="73"/>
      <c r="AD866" s="73"/>
      <c r="AE866" s="73"/>
      <c r="AF866" s="73"/>
      <c r="AG866" s="73"/>
      <c r="AH866" s="73"/>
      <c r="AI866" s="73"/>
      <c r="AJ866" s="73"/>
      <c r="AK866" s="73"/>
      <c r="AL866" s="73"/>
      <c r="AM866" s="73"/>
      <c r="AN866" s="73"/>
      <c r="AO866" s="73"/>
      <c r="AP866" s="73"/>
      <c r="AQ866" s="73"/>
      <c r="AR866" s="73"/>
      <c r="AS866" s="73"/>
      <c r="AT866" s="73"/>
      <c r="AU866" s="73"/>
      <c r="AV866" s="73"/>
      <c r="AW866" s="73"/>
      <c r="AX866" s="73"/>
      <c r="AY866" s="73"/>
      <c r="AZ866" s="73"/>
      <c r="BA866" s="73"/>
      <c r="BB866" s="73"/>
      <c r="BC866" s="73"/>
      <c r="BD866" s="73"/>
      <c r="BE866" s="73"/>
      <c r="BF866" s="73"/>
      <c r="BG866" s="73"/>
      <c r="BH866" s="73"/>
      <c r="BI866" s="73"/>
      <c r="BJ866" s="73"/>
      <c r="BK866" s="73"/>
      <c r="BL866" s="73"/>
      <c r="BM866" s="73"/>
      <c r="BN866" s="73"/>
    </row>
    <row r="867" spans="1:66" ht="13.2" x14ac:dyDescent="0.3">
      <c r="A867" s="73"/>
      <c r="B867" s="73"/>
      <c r="C867" s="73"/>
      <c r="D867" s="73"/>
      <c r="E867" s="73"/>
      <c r="F867" s="73"/>
      <c r="G867" s="73"/>
      <c r="H867" s="73"/>
      <c r="I867" s="73"/>
      <c r="J867" s="73"/>
      <c r="L867" s="73"/>
      <c r="M867" s="73"/>
      <c r="N867" s="73"/>
      <c r="O867" s="73"/>
      <c r="P867" s="73"/>
      <c r="Q867" s="73"/>
      <c r="R867" s="73"/>
      <c r="X867" s="73"/>
      <c r="Y867" s="73"/>
      <c r="Z867" s="73"/>
      <c r="AA867" s="73"/>
      <c r="AB867" s="73"/>
      <c r="AC867" s="73"/>
      <c r="AD867" s="73"/>
      <c r="AE867" s="73"/>
      <c r="AF867" s="73"/>
      <c r="AG867" s="73"/>
      <c r="AH867" s="73"/>
      <c r="AI867" s="73"/>
      <c r="AJ867" s="73"/>
      <c r="AK867" s="73"/>
      <c r="AL867" s="73"/>
      <c r="AM867" s="73"/>
      <c r="AN867" s="73"/>
      <c r="AO867" s="73"/>
      <c r="AP867" s="73"/>
      <c r="AQ867" s="73"/>
      <c r="AR867" s="73"/>
      <c r="AS867" s="73"/>
      <c r="AT867" s="73"/>
      <c r="AU867" s="73"/>
      <c r="AV867" s="73"/>
      <c r="AW867" s="73"/>
      <c r="AX867" s="73"/>
      <c r="AY867" s="73"/>
      <c r="AZ867" s="73"/>
      <c r="BA867" s="73"/>
      <c r="BB867" s="73"/>
      <c r="BC867" s="73"/>
      <c r="BD867" s="73"/>
      <c r="BE867" s="73"/>
      <c r="BF867" s="73"/>
      <c r="BG867" s="73"/>
      <c r="BH867" s="73"/>
      <c r="BI867" s="73"/>
      <c r="BJ867" s="73"/>
      <c r="BK867" s="73"/>
      <c r="BL867" s="73"/>
      <c r="BM867" s="73"/>
      <c r="BN867" s="73"/>
    </row>
    <row r="868" spans="1:66" ht="13.2" x14ac:dyDescent="0.3">
      <c r="A868" s="73"/>
      <c r="B868" s="73"/>
      <c r="C868" s="73"/>
      <c r="D868" s="73"/>
      <c r="E868" s="73"/>
      <c r="F868" s="73"/>
      <c r="G868" s="73"/>
      <c r="H868" s="73"/>
      <c r="I868" s="73"/>
      <c r="J868" s="73"/>
      <c r="L868" s="73"/>
      <c r="M868" s="73"/>
      <c r="N868" s="73"/>
      <c r="O868" s="73"/>
      <c r="P868" s="73"/>
      <c r="Q868" s="73"/>
      <c r="R868" s="73"/>
      <c r="X868" s="73"/>
      <c r="Y868" s="73"/>
      <c r="Z868" s="73"/>
      <c r="AA868" s="73"/>
      <c r="AB868" s="73"/>
      <c r="AC868" s="73"/>
      <c r="AD868" s="73"/>
      <c r="AE868" s="73"/>
      <c r="AF868" s="73"/>
      <c r="AG868" s="73"/>
      <c r="AH868" s="73"/>
      <c r="AI868" s="73"/>
      <c r="AJ868" s="73"/>
      <c r="AK868" s="73"/>
      <c r="AL868" s="73"/>
      <c r="AM868" s="73"/>
      <c r="AN868" s="73"/>
      <c r="AO868" s="73"/>
      <c r="AP868" s="73"/>
      <c r="AQ868" s="73"/>
      <c r="AR868" s="73"/>
      <c r="AS868" s="73"/>
      <c r="AT868" s="73"/>
      <c r="AU868" s="73"/>
      <c r="AV868" s="73"/>
      <c r="AW868" s="73"/>
      <c r="AX868" s="73"/>
      <c r="AY868" s="73"/>
      <c r="AZ868" s="73"/>
      <c r="BA868" s="73"/>
      <c r="BB868" s="73"/>
      <c r="BC868" s="73"/>
      <c r="BD868" s="73"/>
      <c r="BE868" s="73"/>
      <c r="BF868" s="73"/>
      <c r="BG868" s="73"/>
      <c r="BH868" s="73"/>
      <c r="BI868" s="73"/>
      <c r="BJ868" s="73"/>
      <c r="BK868" s="73"/>
      <c r="BL868" s="73"/>
      <c r="BM868" s="73"/>
      <c r="BN868" s="73"/>
    </row>
    <row r="869" spans="1:66" ht="13.2" x14ac:dyDescent="0.3">
      <c r="A869" s="73"/>
      <c r="B869" s="73"/>
      <c r="C869" s="73"/>
      <c r="D869" s="73"/>
      <c r="E869" s="73"/>
      <c r="F869" s="73"/>
      <c r="G869" s="73"/>
      <c r="H869" s="73"/>
      <c r="I869" s="73"/>
      <c r="J869" s="73"/>
      <c r="L869" s="73"/>
      <c r="M869" s="73"/>
      <c r="N869" s="73"/>
      <c r="O869" s="73"/>
      <c r="P869" s="73"/>
      <c r="Q869" s="73"/>
      <c r="R869" s="73"/>
      <c r="X869" s="73"/>
      <c r="Y869" s="73"/>
      <c r="Z869" s="73"/>
      <c r="AA869" s="73"/>
      <c r="AB869" s="73"/>
      <c r="AC869" s="73"/>
      <c r="AD869" s="73"/>
      <c r="AE869" s="73"/>
      <c r="AF869" s="73"/>
      <c r="AG869" s="73"/>
      <c r="AH869" s="73"/>
      <c r="AI869" s="73"/>
      <c r="AJ869" s="73"/>
      <c r="AK869" s="73"/>
      <c r="AL869" s="73"/>
      <c r="AM869" s="73"/>
      <c r="AN869" s="73"/>
      <c r="AO869" s="73"/>
      <c r="AP869" s="73"/>
      <c r="AQ869" s="73"/>
      <c r="AR869" s="73"/>
      <c r="AS869" s="73"/>
      <c r="AT869" s="73"/>
      <c r="AU869" s="73"/>
      <c r="AV869" s="73"/>
      <c r="AW869" s="73"/>
      <c r="AX869" s="73"/>
      <c r="AY869" s="73"/>
      <c r="AZ869" s="73"/>
      <c r="BA869" s="73"/>
      <c r="BB869" s="73"/>
      <c r="BC869" s="73"/>
      <c r="BD869" s="73"/>
      <c r="BE869" s="73"/>
      <c r="BF869" s="73"/>
      <c r="BG869" s="73"/>
      <c r="BH869" s="73"/>
      <c r="BI869" s="73"/>
      <c r="BJ869" s="73"/>
      <c r="BK869" s="73"/>
      <c r="BL869" s="73"/>
      <c r="BM869" s="73"/>
      <c r="BN869" s="73"/>
    </row>
    <row r="870" spans="1:66" ht="13.2" x14ac:dyDescent="0.3">
      <c r="A870" s="73"/>
      <c r="B870" s="73"/>
      <c r="C870" s="73"/>
      <c r="D870" s="73"/>
      <c r="E870" s="73"/>
      <c r="F870" s="73"/>
      <c r="G870" s="73"/>
      <c r="H870" s="73"/>
      <c r="I870" s="73"/>
      <c r="J870" s="73"/>
      <c r="L870" s="73"/>
      <c r="M870" s="73"/>
      <c r="N870" s="73"/>
      <c r="O870" s="73"/>
      <c r="P870" s="73"/>
      <c r="Q870" s="73"/>
      <c r="R870" s="73"/>
      <c r="X870" s="73"/>
      <c r="Y870" s="73"/>
      <c r="Z870" s="73"/>
      <c r="AA870" s="73"/>
      <c r="AB870" s="73"/>
      <c r="AC870" s="73"/>
      <c r="AD870" s="73"/>
      <c r="AE870" s="73"/>
      <c r="AF870" s="73"/>
      <c r="AG870" s="73"/>
      <c r="AH870" s="73"/>
      <c r="AI870" s="73"/>
      <c r="AJ870" s="73"/>
      <c r="AK870" s="73"/>
      <c r="AL870" s="73"/>
      <c r="AM870" s="73"/>
      <c r="AN870" s="73"/>
      <c r="AO870" s="73"/>
      <c r="AP870" s="73"/>
      <c r="AQ870" s="73"/>
      <c r="AR870" s="73"/>
      <c r="AS870" s="73"/>
      <c r="AT870" s="73"/>
      <c r="AU870" s="73"/>
      <c r="AV870" s="73"/>
      <c r="AW870" s="73"/>
      <c r="AX870" s="73"/>
      <c r="AY870" s="73"/>
      <c r="AZ870" s="73"/>
      <c r="BA870" s="73"/>
      <c r="BB870" s="73"/>
      <c r="BC870" s="73"/>
      <c r="BD870" s="73"/>
      <c r="BE870" s="73"/>
      <c r="BF870" s="73"/>
      <c r="BG870" s="73"/>
      <c r="BH870" s="73"/>
      <c r="BI870" s="73"/>
      <c r="BJ870" s="73"/>
      <c r="BK870" s="73"/>
      <c r="BL870" s="73"/>
      <c r="BM870" s="73"/>
      <c r="BN870" s="73"/>
    </row>
    <row r="871" spans="1:66" ht="13.2" x14ac:dyDescent="0.3">
      <c r="A871" s="73"/>
      <c r="B871" s="73"/>
      <c r="C871" s="73"/>
      <c r="D871" s="73"/>
      <c r="E871" s="73"/>
      <c r="F871" s="73"/>
      <c r="G871" s="73"/>
      <c r="H871" s="73"/>
      <c r="I871" s="73"/>
      <c r="J871" s="73"/>
      <c r="L871" s="73"/>
      <c r="M871" s="73"/>
      <c r="N871" s="73"/>
      <c r="O871" s="73"/>
      <c r="P871" s="73"/>
      <c r="Q871" s="73"/>
      <c r="R871" s="73"/>
      <c r="X871" s="73"/>
      <c r="Y871" s="73"/>
      <c r="Z871" s="73"/>
      <c r="AA871" s="73"/>
      <c r="AB871" s="73"/>
      <c r="AC871" s="73"/>
      <c r="AD871" s="73"/>
      <c r="AE871" s="73"/>
      <c r="AF871" s="73"/>
      <c r="AG871" s="73"/>
      <c r="AH871" s="73"/>
      <c r="AI871" s="73"/>
      <c r="AJ871" s="73"/>
      <c r="AK871" s="73"/>
      <c r="AL871" s="73"/>
      <c r="AM871" s="73"/>
      <c r="AN871" s="73"/>
      <c r="AO871" s="73"/>
      <c r="AP871" s="73"/>
      <c r="AQ871" s="73"/>
      <c r="AR871" s="73"/>
      <c r="AS871" s="73"/>
      <c r="AT871" s="73"/>
      <c r="AU871" s="73"/>
      <c r="AV871" s="73"/>
      <c r="AW871" s="73"/>
      <c r="AX871" s="73"/>
      <c r="AY871" s="73"/>
      <c r="AZ871" s="73"/>
      <c r="BA871" s="73"/>
      <c r="BB871" s="73"/>
      <c r="BC871" s="73"/>
      <c r="BD871" s="73"/>
      <c r="BE871" s="73"/>
      <c r="BF871" s="73"/>
      <c r="BG871" s="73"/>
      <c r="BH871" s="73"/>
      <c r="BI871" s="73"/>
      <c r="BJ871" s="73"/>
      <c r="BK871" s="73"/>
      <c r="BL871" s="73"/>
      <c r="BM871" s="73"/>
      <c r="BN871" s="73"/>
    </row>
    <row r="872" spans="1:66" ht="13.2" x14ac:dyDescent="0.3">
      <c r="A872" s="73"/>
      <c r="B872" s="73"/>
      <c r="C872" s="73"/>
      <c r="D872" s="73"/>
      <c r="E872" s="73"/>
      <c r="F872" s="73"/>
      <c r="G872" s="73"/>
      <c r="H872" s="73"/>
      <c r="I872" s="73"/>
      <c r="J872" s="73"/>
      <c r="L872" s="73"/>
      <c r="M872" s="73"/>
      <c r="N872" s="73"/>
      <c r="O872" s="73"/>
      <c r="P872" s="73"/>
      <c r="Q872" s="73"/>
      <c r="R872" s="73"/>
      <c r="X872" s="73"/>
      <c r="Y872" s="73"/>
      <c r="Z872" s="73"/>
      <c r="AA872" s="73"/>
      <c r="AB872" s="73"/>
      <c r="AC872" s="73"/>
      <c r="AD872" s="73"/>
      <c r="AE872" s="73"/>
      <c r="AF872" s="73"/>
      <c r="AG872" s="73"/>
      <c r="AH872" s="73"/>
      <c r="AI872" s="73"/>
      <c r="AJ872" s="73"/>
      <c r="AK872" s="73"/>
      <c r="AL872" s="73"/>
      <c r="AM872" s="73"/>
      <c r="AN872" s="73"/>
      <c r="AO872" s="73"/>
      <c r="AP872" s="73"/>
      <c r="AQ872" s="73"/>
      <c r="AR872" s="73"/>
      <c r="AS872" s="73"/>
      <c r="AT872" s="73"/>
      <c r="AU872" s="73"/>
      <c r="AV872" s="73"/>
      <c r="AW872" s="73"/>
      <c r="AX872" s="73"/>
      <c r="AY872" s="73"/>
      <c r="AZ872" s="73"/>
      <c r="BA872" s="73"/>
      <c r="BB872" s="73"/>
      <c r="BC872" s="73"/>
      <c r="BD872" s="73"/>
      <c r="BE872" s="73"/>
      <c r="BF872" s="73"/>
      <c r="BG872" s="73"/>
      <c r="BH872" s="73"/>
      <c r="BI872" s="73"/>
      <c r="BJ872" s="73"/>
      <c r="BK872" s="73"/>
      <c r="BL872" s="73"/>
      <c r="BM872" s="73"/>
      <c r="BN872" s="73"/>
    </row>
    <row r="873" spans="1:66" ht="13.2" x14ac:dyDescent="0.3">
      <c r="A873" s="73"/>
      <c r="B873" s="73"/>
      <c r="C873" s="73"/>
      <c r="D873" s="73"/>
      <c r="E873" s="73"/>
      <c r="F873" s="73"/>
      <c r="G873" s="73"/>
      <c r="H873" s="73"/>
      <c r="I873" s="73"/>
      <c r="J873" s="73"/>
      <c r="L873" s="73"/>
      <c r="M873" s="73"/>
      <c r="N873" s="73"/>
      <c r="O873" s="73"/>
      <c r="P873" s="73"/>
      <c r="Q873" s="73"/>
      <c r="R873" s="73"/>
      <c r="X873" s="73"/>
      <c r="Y873" s="73"/>
      <c r="Z873" s="73"/>
      <c r="AA873" s="73"/>
      <c r="AB873" s="73"/>
      <c r="AC873" s="73"/>
      <c r="AD873" s="73"/>
      <c r="AE873" s="73"/>
      <c r="AF873" s="73"/>
      <c r="AG873" s="73"/>
      <c r="AH873" s="73"/>
      <c r="AI873" s="73"/>
      <c r="AJ873" s="73"/>
      <c r="AK873" s="73"/>
      <c r="AL873" s="73"/>
      <c r="AM873" s="73"/>
      <c r="AN873" s="73"/>
      <c r="AO873" s="73"/>
      <c r="AP873" s="73"/>
      <c r="AQ873" s="73"/>
      <c r="AR873" s="73"/>
      <c r="AS873" s="73"/>
      <c r="AT873" s="73"/>
      <c r="AU873" s="73"/>
      <c r="AV873" s="73"/>
      <c r="AW873" s="73"/>
      <c r="AX873" s="73"/>
      <c r="AY873" s="73"/>
      <c r="AZ873" s="73"/>
      <c r="BA873" s="73"/>
      <c r="BB873" s="73"/>
      <c r="BC873" s="73"/>
      <c r="BD873" s="73"/>
      <c r="BE873" s="73"/>
      <c r="BF873" s="73"/>
      <c r="BG873" s="73"/>
      <c r="BH873" s="73"/>
      <c r="BI873" s="73"/>
      <c r="BJ873" s="73"/>
      <c r="BK873" s="73"/>
      <c r="BL873" s="73"/>
      <c r="BM873" s="73"/>
      <c r="BN873" s="73"/>
    </row>
    <row r="874" spans="1:66" ht="13.2" x14ac:dyDescent="0.3">
      <c r="A874" s="73"/>
      <c r="B874" s="73"/>
      <c r="C874" s="73"/>
      <c r="D874" s="73"/>
      <c r="E874" s="73"/>
      <c r="F874" s="73"/>
      <c r="G874" s="73"/>
      <c r="H874" s="73"/>
      <c r="I874" s="73"/>
      <c r="J874" s="73"/>
      <c r="L874" s="73"/>
      <c r="M874" s="73"/>
      <c r="N874" s="73"/>
      <c r="O874" s="73"/>
      <c r="P874" s="73"/>
      <c r="Q874" s="73"/>
      <c r="R874" s="73"/>
      <c r="X874" s="73"/>
      <c r="Y874" s="73"/>
      <c r="Z874" s="73"/>
      <c r="AA874" s="73"/>
      <c r="AB874" s="73"/>
      <c r="AC874" s="73"/>
      <c r="AD874" s="73"/>
      <c r="AE874" s="73"/>
      <c r="AF874" s="73"/>
      <c r="AG874" s="73"/>
      <c r="AH874" s="73"/>
      <c r="AI874" s="73"/>
      <c r="AJ874" s="73"/>
      <c r="AK874" s="73"/>
      <c r="AL874" s="73"/>
      <c r="AM874" s="73"/>
      <c r="AN874" s="73"/>
      <c r="AO874" s="73"/>
      <c r="AP874" s="73"/>
      <c r="AQ874" s="73"/>
      <c r="AR874" s="73"/>
      <c r="AS874" s="73"/>
      <c r="AT874" s="73"/>
      <c r="AU874" s="73"/>
      <c r="AV874" s="73"/>
      <c r="AW874" s="73"/>
      <c r="AX874" s="73"/>
      <c r="AY874" s="73"/>
      <c r="AZ874" s="73"/>
      <c r="BA874" s="73"/>
      <c r="BB874" s="73"/>
      <c r="BC874" s="73"/>
      <c r="BD874" s="73"/>
      <c r="BE874" s="73"/>
      <c r="BF874" s="73"/>
      <c r="BG874" s="73"/>
      <c r="BH874" s="73"/>
      <c r="BI874" s="73"/>
      <c r="BJ874" s="73"/>
      <c r="BK874" s="73"/>
      <c r="BL874" s="73"/>
      <c r="BM874" s="73"/>
      <c r="BN874" s="73"/>
    </row>
    <row r="875" spans="1:66" ht="13.2" x14ac:dyDescent="0.3">
      <c r="A875" s="73"/>
      <c r="B875" s="73"/>
      <c r="C875" s="73"/>
      <c r="D875" s="73"/>
      <c r="E875" s="73"/>
      <c r="F875" s="73"/>
      <c r="G875" s="73"/>
      <c r="H875" s="73"/>
      <c r="I875" s="73"/>
      <c r="J875" s="73"/>
      <c r="L875" s="73"/>
      <c r="M875" s="73"/>
      <c r="N875" s="73"/>
      <c r="O875" s="73"/>
      <c r="P875" s="73"/>
      <c r="Q875" s="73"/>
      <c r="R875" s="73"/>
      <c r="X875" s="73"/>
      <c r="Y875" s="73"/>
      <c r="Z875" s="73"/>
      <c r="AA875" s="73"/>
      <c r="AB875" s="73"/>
      <c r="AC875" s="73"/>
      <c r="AD875" s="73"/>
      <c r="AE875" s="73"/>
      <c r="AF875" s="73"/>
      <c r="AG875" s="73"/>
      <c r="AH875" s="73"/>
      <c r="AI875" s="73"/>
      <c r="AJ875" s="73"/>
      <c r="AK875" s="73"/>
      <c r="AL875" s="73"/>
      <c r="AM875" s="73"/>
      <c r="AN875" s="73"/>
      <c r="AO875" s="73"/>
      <c r="AP875" s="73"/>
      <c r="AQ875" s="73"/>
      <c r="AR875" s="73"/>
      <c r="AS875" s="73"/>
      <c r="AT875" s="73"/>
      <c r="AU875" s="73"/>
      <c r="AV875" s="73"/>
      <c r="AW875" s="73"/>
      <c r="AX875" s="73"/>
      <c r="AY875" s="73"/>
      <c r="AZ875" s="73"/>
      <c r="BA875" s="73"/>
      <c r="BB875" s="73"/>
      <c r="BC875" s="73"/>
      <c r="BD875" s="73"/>
      <c r="BE875" s="73"/>
      <c r="BF875" s="73"/>
      <c r="BG875" s="73"/>
      <c r="BH875" s="73"/>
      <c r="BI875" s="73"/>
      <c r="BJ875" s="73"/>
      <c r="BK875" s="73"/>
      <c r="BL875" s="73"/>
      <c r="BM875" s="73"/>
      <c r="BN875" s="73"/>
    </row>
    <row r="876" spans="1:66" ht="13.2" x14ac:dyDescent="0.3">
      <c r="A876" s="73"/>
      <c r="B876" s="73"/>
      <c r="C876" s="73"/>
      <c r="D876" s="73"/>
      <c r="E876" s="73"/>
      <c r="F876" s="73"/>
      <c r="G876" s="73"/>
      <c r="H876" s="73"/>
      <c r="I876" s="73"/>
      <c r="J876" s="73"/>
      <c r="L876" s="73"/>
      <c r="M876" s="73"/>
      <c r="N876" s="73"/>
      <c r="O876" s="73"/>
      <c r="P876" s="73"/>
      <c r="Q876" s="73"/>
      <c r="R876" s="73"/>
      <c r="X876" s="73"/>
      <c r="Y876" s="73"/>
      <c r="Z876" s="73"/>
      <c r="AA876" s="73"/>
      <c r="AB876" s="73"/>
      <c r="AC876" s="73"/>
      <c r="AD876" s="73"/>
      <c r="AE876" s="73"/>
      <c r="AF876" s="73"/>
      <c r="AG876" s="73"/>
      <c r="AH876" s="73"/>
      <c r="AI876" s="73"/>
      <c r="AJ876" s="73"/>
      <c r="AK876" s="73"/>
      <c r="AL876" s="73"/>
      <c r="AM876" s="73"/>
      <c r="AN876" s="73"/>
      <c r="AO876" s="73"/>
      <c r="AP876" s="73"/>
      <c r="AQ876" s="73"/>
      <c r="AR876" s="73"/>
      <c r="AS876" s="73"/>
      <c r="AT876" s="73"/>
      <c r="AU876" s="73"/>
      <c r="AV876" s="73"/>
      <c r="AW876" s="73"/>
      <c r="AX876" s="73"/>
      <c r="AY876" s="73"/>
      <c r="AZ876" s="73"/>
      <c r="BA876" s="73"/>
      <c r="BB876" s="73"/>
      <c r="BC876" s="73"/>
      <c r="BD876" s="73"/>
      <c r="BE876" s="73"/>
      <c r="BF876" s="73"/>
      <c r="BG876" s="73"/>
      <c r="BH876" s="73"/>
      <c r="BI876" s="73"/>
      <c r="BJ876" s="73"/>
      <c r="BK876" s="73"/>
      <c r="BL876" s="73"/>
      <c r="BM876" s="73"/>
      <c r="BN876" s="73"/>
    </row>
    <row r="877" spans="1:66" ht="13.2" x14ac:dyDescent="0.3">
      <c r="A877" s="73"/>
      <c r="B877" s="73"/>
      <c r="C877" s="73"/>
      <c r="D877" s="73"/>
      <c r="E877" s="73"/>
      <c r="F877" s="73"/>
      <c r="G877" s="73"/>
      <c r="H877" s="73"/>
      <c r="I877" s="73"/>
      <c r="J877" s="73"/>
      <c r="L877" s="73"/>
      <c r="M877" s="73"/>
      <c r="N877" s="73"/>
      <c r="O877" s="73"/>
      <c r="P877" s="73"/>
      <c r="Q877" s="73"/>
      <c r="R877" s="73"/>
      <c r="X877" s="73"/>
      <c r="Y877" s="73"/>
      <c r="Z877" s="73"/>
      <c r="AA877" s="73"/>
      <c r="AB877" s="73"/>
      <c r="AC877" s="73"/>
      <c r="AD877" s="73"/>
      <c r="AE877" s="73"/>
      <c r="AF877" s="73"/>
      <c r="AG877" s="73"/>
      <c r="AH877" s="73"/>
      <c r="AI877" s="73"/>
      <c r="AJ877" s="73"/>
      <c r="AK877" s="73"/>
      <c r="AL877" s="73"/>
      <c r="AM877" s="73"/>
      <c r="AN877" s="73"/>
      <c r="AO877" s="73"/>
      <c r="AP877" s="73"/>
      <c r="AQ877" s="73"/>
      <c r="AR877" s="73"/>
      <c r="AS877" s="73"/>
      <c r="AT877" s="73"/>
      <c r="AU877" s="73"/>
      <c r="AV877" s="73"/>
      <c r="AW877" s="73"/>
      <c r="AX877" s="73"/>
      <c r="AY877" s="73"/>
      <c r="AZ877" s="73"/>
      <c r="BA877" s="73"/>
      <c r="BB877" s="73"/>
      <c r="BC877" s="73"/>
      <c r="BD877" s="73"/>
      <c r="BE877" s="73"/>
      <c r="BF877" s="73"/>
      <c r="BG877" s="73"/>
      <c r="BH877" s="73"/>
      <c r="BI877" s="73"/>
      <c r="BJ877" s="73"/>
      <c r="BK877" s="73"/>
      <c r="BL877" s="73"/>
      <c r="BM877" s="73"/>
      <c r="BN877" s="73"/>
    </row>
    <row r="878" spans="1:66" ht="13.2" x14ac:dyDescent="0.3">
      <c r="A878" s="73"/>
      <c r="B878" s="73"/>
      <c r="C878" s="73"/>
      <c r="D878" s="73"/>
      <c r="E878" s="73"/>
      <c r="F878" s="73"/>
      <c r="G878" s="73"/>
      <c r="H878" s="73"/>
      <c r="I878" s="73"/>
      <c r="J878" s="73"/>
      <c r="L878" s="73"/>
      <c r="M878" s="73"/>
      <c r="N878" s="73"/>
      <c r="O878" s="73"/>
      <c r="P878" s="73"/>
      <c r="Q878" s="73"/>
      <c r="R878" s="73"/>
      <c r="X878" s="73"/>
      <c r="Y878" s="73"/>
      <c r="Z878" s="73"/>
      <c r="AA878" s="73"/>
      <c r="AB878" s="73"/>
      <c r="AC878" s="73"/>
      <c r="AD878" s="73"/>
      <c r="AE878" s="73"/>
      <c r="AF878" s="73"/>
      <c r="AG878" s="73"/>
      <c r="AH878" s="73"/>
      <c r="AI878" s="73"/>
      <c r="AJ878" s="73"/>
      <c r="AK878" s="73"/>
      <c r="AL878" s="73"/>
      <c r="AM878" s="73"/>
      <c r="AN878" s="73"/>
      <c r="AO878" s="73"/>
      <c r="AP878" s="73"/>
      <c r="AQ878" s="73"/>
      <c r="AR878" s="73"/>
      <c r="AS878" s="73"/>
      <c r="AT878" s="73"/>
      <c r="AU878" s="73"/>
      <c r="AV878" s="73"/>
      <c r="AW878" s="73"/>
      <c r="AX878" s="73"/>
      <c r="AY878" s="73"/>
      <c r="AZ878" s="73"/>
      <c r="BA878" s="73"/>
      <c r="BB878" s="73"/>
      <c r="BC878" s="73"/>
      <c r="BD878" s="73"/>
      <c r="BE878" s="73"/>
      <c r="BF878" s="73"/>
      <c r="BG878" s="73"/>
      <c r="BH878" s="73"/>
      <c r="BI878" s="73"/>
      <c r="BJ878" s="73"/>
      <c r="BK878" s="73"/>
      <c r="BL878" s="73"/>
      <c r="BM878" s="73"/>
      <c r="BN878" s="73"/>
    </row>
    <row r="879" spans="1:66" ht="13.2" x14ac:dyDescent="0.3">
      <c r="A879" s="73"/>
      <c r="B879" s="73"/>
      <c r="C879" s="73"/>
      <c r="D879" s="73"/>
      <c r="E879" s="73"/>
      <c r="F879" s="73"/>
      <c r="G879" s="73"/>
      <c r="H879" s="73"/>
      <c r="I879" s="73"/>
      <c r="J879" s="73"/>
      <c r="L879" s="73"/>
      <c r="M879" s="73"/>
      <c r="N879" s="73"/>
      <c r="O879" s="73"/>
      <c r="P879" s="73"/>
      <c r="Q879" s="73"/>
      <c r="R879" s="73"/>
      <c r="X879" s="73"/>
      <c r="Y879" s="73"/>
      <c r="Z879" s="73"/>
      <c r="AA879" s="73"/>
      <c r="AB879" s="73"/>
      <c r="AC879" s="73"/>
      <c r="AD879" s="73"/>
      <c r="AE879" s="73"/>
      <c r="AF879" s="73"/>
      <c r="AG879" s="73"/>
      <c r="AH879" s="73"/>
      <c r="AI879" s="73"/>
      <c r="AJ879" s="73"/>
      <c r="AK879" s="73"/>
      <c r="AL879" s="73"/>
      <c r="AM879" s="73"/>
      <c r="AN879" s="73"/>
      <c r="AO879" s="73"/>
      <c r="AP879" s="73"/>
      <c r="AQ879" s="73"/>
      <c r="AR879" s="73"/>
      <c r="AS879" s="73"/>
      <c r="AT879" s="73"/>
      <c r="AU879" s="73"/>
      <c r="AV879" s="73"/>
      <c r="AW879" s="73"/>
      <c r="AX879" s="73"/>
      <c r="AY879" s="73"/>
      <c r="AZ879" s="73"/>
      <c r="BA879" s="73"/>
      <c r="BB879" s="73"/>
      <c r="BC879" s="73"/>
      <c r="BD879" s="73"/>
      <c r="BE879" s="73"/>
      <c r="BF879" s="73"/>
      <c r="BG879" s="73"/>
      <c r="BH879" s="73"/>
      <c r="BI879" s="73"/>
      <c r="BJ879" s="73"/>
      <c r="BK879" s="73"/>
      <c r="BL879" s="73"/>
      <c r="BM879" s="73"/>
      <c r="BN879" s="73"/>
    </row>
    <row r="880" spans="1:66" ht="13.2" x14ac:dyDescent="0.3">
      <c r="A880" s="73"/>
      <c r="B880" s="73"/>
      <c r="C880" s="73"/>
      <c r="D880" s="73"/>
      <c r="E880" s="73"/>
      <c r="F880" s="73"/>
      <c r="G880" s="73"/>
      <c r="H880" s="73"/>
      <c r="I880" s="73"/>
      <c r="J880" s="73"/>
      <c r="L880" s="73"/>
      <c r="M880" s="73"/>
      <c r="N880" s="73"/>
      <c r="O880" s="73"/>
      <c r="P880" s="73"/>
      <c r="Q880" s="73"/>
      <c r="R880" s="73"/>
      <c r="X880" s="73"/>
      <c r="Y880" s="73"/>
      <c r="Z880" s="73"/>
      <c r="AA880" s="73"/>
      <c r="AB880" s="73"/>
      <c r="AC880" s="73"/>
      <c r="AD880" s="73"/>
      <c r="AE880" s="73"/>
      <c r="AF880" s="73"/>
      <c r="AG880" s="73"/>
      <c r="AH880" s="73"/>
      <c r="AI880" s="73"/>
      <c r="AJ880" s="73"/>
      <c r="AK880" s="73"/>
      <c r="AL880" s="73"/>
      <c r="AM880" s="73"/>
      <c r="AN880" s="73"/>
      <c r="AO880" s="73"/>
      <c r="AP880" s="73"/>
      <c r="AQ880" s="73"/>
      <c r="AR880" s="73"/>
      <c r="AS880" s="73"/>
      <c r="AT880" s="73"/>
      <c r="AU880" s="73"/>
      <c r="AV880" s="73"/>
      <c r="AW880" s="73"/>
      <c r="AX880" s="73"/>
      <c r="AY880" s="73"/>
      <c r="AZ880" s="73"/>
      <c r="BA880" s="73"/>
      <c r="BB880" s="73"/>
      <c r="BC880" s="73"/>
      <c r="BD880" s="73"/>
      <c r="BE880" s="73"/>
      <c r="BF880" s="73"/>
      <c r="BG880" s="73"/>
      <c r="BH880" s="73"/>
      <c r="BI880" s="73"/>
      <c r="BJ880" s="73"/>
      <c r="BK880" s="73"/>
      <c r="BL880" s="73"/>
      <c r="BM880" s="73"/>
      <c r="BN880" s="73"/>
    </row>
    <row r="881" spans="1:66" ht="13.2" x14ac:dyDescent="0.3">
      <c r="A881" s="73"/>
      <c r="B881" s="73"/>
      <c r="C881" s="73"/>
      <c r="D881" s="73"/>
      <c r="E881" s="73"/>
      <c r="F881" s="73"/>
      <c r="G881" s="73"/>
      <c r="H881" s="73"/>
      <c r="I881" s="73"/>
      <c r="J881" s="73"/>
      <c r="L881" s="73"/>
      <c r="M881" s="73"/>
      <c r="N881" s="73"/>
      <c r="O881" s="73"/>
      <c r="P881" s="73"/>
      <c r="Q881" s="73"/>
      <c r="R881" s="73"/>
      <c r="X881" s="73"/>
      <c r="Y881" s="73"/>
      <c r="Z881" s="73"/>
      <c r="AA881" s="73"/>
      <c r="AB881" s="73"/>
      <c r="AC881" s="73"/>
      <c r="AD881" s="73"/>
      <c r="AE881" s="73"/>
      <c r="AF881" s="73"/>
      <c r="AG881" s="73"/>
      <c r="AH881" s="73"/>
      <c r="AI881" s="73"/>
      <c r="AJ881" s="73"/>
      <c r="AK881" s="73"/>
      <c r="AL881" s="73"/>
      <c r="AM881" s="73"/>
      <c r="AN881" s="73"/>
      <c r="AO881" s="73"/>
      <c r="AP881" s="73"/>
      <c r="AQ881" s="73"/>
      <c r="AR881" s="73"/>
      <c r="AS881" s="73"/>
      <c r="AT881" s="73"/>
      <c r="AU881" s="73"/>
      <c r="AV881" s="73"/>
      <c r="AW881" s="73"/>
      <c r="AX881" s="73"/>
      <c r="AY881" s="73"/>
      <c r="AZ881" s="73"/>
      <c r="BA881" s="73"/>
      <c r="BB881" s="73"/>
      <c r="BC881" s="73"/>
      <c r="BD881" s="73"/>
      <c r="BE881" s="73"/>
      <c r="BF881" s="73"/>
      <c r="BG881" s="73"/>
      <c r="BH881" s="73"/>
      <c r="BI881" s="73"/>
      <c r="BJ881" s="73"/>
      <c r="BK881" s="73"/>
      <c r="BL881" s="73"/>
      <c r="BM881" s="73"/>
      <c r="BN881" s="73"/>
    </row>
    <row r="882" spans="1:66" ht="13.2" x14ac:dyDescent="0.3">
      <c r="A882" s="73"/>
      <c r="B882" s="73"/>
      <c r="C882" s="73"/>
      <c r="D882" s="73"/>
      <c r="E882" s="73"/>
      <c r="F882" s="73"/>
      <c r="G882" s="73"/>
      <c r="H882" s="73"/>
      <c r="I882" s="73"/>
      <c r="J882" s="73"/>
      <c r="L882" s="73"/>
      <c r="M882" s="73"/>
      <c r="N882" s="73"/>
      <c r="O882" s="73"/>
      <c r="P882" s="73"/>
      <c r="Q882" s="73"/>
      <c r="R882" s="73"/>
      <c r="X882" s="73"/>
      <c r="Y882" s="73"/>
      <c r="Z882" s="73"/>
      <c r="AA882" s="73"/>
      <c r="AB882" s="73"/>
      <c r="AC882" s="73"/>
      <c r="AD882" s="73"/>
      <c r="AE882" s="73"/>
      <c r="AF882" s="73"/>
      <c r="AG882" s="73"/>
      <c r="AH882" s="73"/>
      <c r="AI882" s="73"/>
      <c r="AJ882" s="73"/>
      <c r="AK882" s="73"/>
      <c r="AL882" s="73"/>
      <c r="AM882" s="73"/>
      <c r="AN882" s="73"/>
      <c r="AO882" s="73"/>
      <c r="AP882" s="73"/>
      <c r="AQ882" s="73"/>
      <c r="AR882" s="73"/>
      <c r="AS882" s="73"/>
      <c r="AT882" s="73"/>
      <c r="AU882" s="73"/>
      <c r="AV882" s="73"/>
      <c r="AW882" s="73"/>
      <c r="AX882" s="73"/>
      <c r="AY882" s="73"/>
      <c r="AZ882" s="73"/>
      <c r="BA882" s="73"/>
      <c r="BB882" s="73"/>
      <c r="BC882" s="73"/>
      <c r="BD882" s="73"/>
      <c r="BE882" s="73"/>
      <c r="BF882" s="73"/>
      <c r="BG882" s="73"/>
      <c r="BH882" s="73"/>
      <c r="BI882" s="73"/>
      <c r="BJ882" s="73"/>
      <c r="BK882" s="73"/>
      <c r="BL882" s="73"/>
      <c r="BM882" s="73"/>
      <c r="BN882" s="73"/>
    </row>
    <row r="883" spans="1:66" ht="13.2" x14ac:dyDescent="0.3">
      <c r="A883" s="73"/>
      <c r="B883" s="73"/>
      <c r="C883" s="73"/>
      <c r="D883" s="73"/>
      <c r="E883" s="73"/>
      <c r="F883" s="73"/>
      <c r="G883" s="73"/>
      <c r="H883" s="73"/>
      <c r="I883" s="73"/>
      <c r="J883" s="73"/>
      <c r="L883" s="73"/>
      <c r="M883" s="73"/>
      <c r="N883" s="73"/>
      <c r="O883" s="73"/>
      <c r="P883" s="73"/>
      <c r="Q883" s="73"/>
      <c r="R883" s="73"/>
      <c r="X883" s="73"/>
      <c r="Y883" s="73"/>
      <c r="Z883" s="73"/>
      <c r="AA883" s="73"/>
      <c r="AB883" s="73"/>
      <c r="AC883" s="73"/>
      <c r="AD883" s="73"/>
      <c r="AE883" s="73"/>
      <c r="AF883" s="73"/>
      <c r="AG883" s="73"/>
      <c r="AH883" s="73"/>
      <c r="AI883" s="73"/>
      <c r="AJ883" s="73"/>
      <c r="AK883" s="73"/>
      <c r="AL883" s="73"/>
      <c r="AM883" s="73"/>
      <c r="AN883" s="73"/>
      <c r="AO883" s="73"/>
      <c r="AP883" s="73"/>
      <c r="AQ883" s="73"/>
      <c r="AR883" s="73"/>
      <c r="AS883" s="73"/>
      <c r="AT883" s="73"/>
      <c r="AU883" s="73"/>
      <c r="AV883" s="73"/>
      <c r="AW883" s="73"/>
      <c r="AX883" s="73"/>
      <c r="AY883" s="73"/>
      <c r="AZ883" s="73"/>
      <c r="BA883" s="73"/>
      <c r="BB883" s="73"/>
      <c r="BC883" s="73"/>
      <c r="BD883" s="73"/>
      <c r="BE883" s="73"/>
      <c r="BF883" s="73"/>
      <c r="BG883" s="73"/>
      <c r="BH883" s="73"/>
      <c r="BI883" s="73"/>
      <c r="BJ883" s="73"/>
      <c r="BK883" s="73"/>
      <c r="BL883" s="73"/>
      <c r="BM883" s="73"/>
      <c r="BN883" s="73"/>
    </row>
    <row r="884" spans="1:66" ht="13.2" x14ac:dyDescent="0.3">
      <c r="A884" s="73"/>
      <c r="B884" s="73"/>
      <c r="C884" s="73"/>
      <c r="D884" s="73"/>
      <c r="E884" s="73"/>
      <c r="F884" s="73"/>
      <c r="G884" s="73"/>
      <c r="H884" s="73"/>
      <c r="I884" s="73"/>
      <c r="J884" s="73"/>
      <c r="L884" s="73"/>
      <c r="M884" s="73"/>
      <c r="N884" s="73"/>
      <c r="O884" s="73"/>
      <c r="P884" s="73"/>
      <c r="Q884" s="73"/>
      <c r="R884" s="73"/>
      <c r="X884" s="73"/>
      <c r="Y884" s="73"/>
      <c r="Z884" s="73"/>
      <c r="AA884" s="73"/>
      <c r="AB884" s="73"/>
      <c r="AC884" s="73"/>
      <c r="AD884" s="73"/>
      <c r="AE884" s="73"/>
      <c r="AF884" s="73"/>
      <c r="AG884" s="73"/>
      <c r="AH884" s="73"/>
      <c r="AI884" s="73"/>
      <c r="AJ884" s="73"/>
      <c r="AK884" s="73"/>
      <c r="AL884" s="73"/>
      <c r="AM884" s="73"/>
      <c r="AN884" s="73"/>
      <c r="AO884" s="73"/>
      <c r="AP884" s="73"/>
      <c r="AQ884" s="73"/>
      <c r="AR884" s="73"/>
      <c r="AS884" s="73"/>
      <c r="AT884" s="73"/>
      <c r="AU884" s="73"/>
      <c r="AV884" s="73"/>
      <c r="AW884" s="73"/>
      <c r="AX884" s="73"/>
      <c r="AY884" s="73"/>
      <c r="AZ884" s="73"/>
      <c r="BA884" s="73"/>
      <c r="BB884" s="73"/>
      <c r="BC884" s="73"/>
      <c r="BD884" s="73"/>
      <c r="BE884" s="73"/>
      <c r="BF884" s="73"/>
      <c r="BG884" s="73"/>
      <c r="BH884" s="73"/>
      <c r="BI884" s="73"/>
      <c r="BJ884" s="73"/>
      <c r="BK884" s="73"/>
      <c r="BL884" s="73"/>
      <c r="BM884" s="73"/>
      <c r="BN884" s="73"/>
    </row>
    <row r="885" spans="1:66" ht="13.2" x14ac:dyDescent="0.3">
      <c r="A885" s="73"/>
      <c r="B885" s="73"/>
      <c r="C885" s="73"/>
      <c r="D885" s="73"/>
      <c r="E885" s="73"/>
      <c r="F885" s="73"/>
      <c r="G885" s="73"/>
      <c r="H885" s="73"/>
      <c r="I885" s="73"/>
      <c r="J885" s="73"/>
      <c r="L885" s="73"/>
      <c r="M885" s="73"/>
      <c r="N885" s="73"/>
      <c r="O885" s="73"/>
      <c r="P885" s="73"/>
      <c r="Q885" s="73"/>
      <c r="R885" s="73"/>
      <c r="X885" s="73"/>
      <c r="Y885" s="73"/>
      <c r="Z885" s="73"/>
      <c r="AA885" s="73"/>
      <c r="AB885" s="73"/>
      <c r="AC885" s="73"/>
      <c r="AD885" s="73"/>
      <c r="AE885" s="73"/>
      <c r="AF885" s="73"/>
      <c r="AG885" s="73"/>
      <c r="AH885" s="73"/>
      <c r="AI885" s="73"/>
      <c r="AJ885" s="73"/>
      <c r="AK885" s="73"/>
      <c r="AL885" s="73"/>
      <c r="AM885" s="73"/>
      <c r="AN885" s="73"/>
      <c r="AO885" s="73"/>
      <c r="AP885" s="73"/>
      <c r="AQ885" s="73"/>
      <c r="AR885" s="73"/>
      <c r="AS885" s="73"/>
      <c r="AT885" s="73"/>
      <c r="AU885" s="73"/>
      <c r="AV885" s="73"/>
      <c r="AW885" s="73"/>
      <c r="AX885" s="73"/>
      <c r="AY885" s="73"/>
      <c r="AZ885" s="73"/>
      <c r="BA885" s="73"/>
      <c r="BB885" s="73"/>
      <c r="BC885" s="73"/>
      <c r="BD885" s="73"/>
      <c r="BE885" s="73"/>
      <c r="BF885" s="73"/>
      <c r="BG885" s="73"/>
      <c r="BH885" s="73"/>
      <c r="BI885" s="73"/>
      <c r="BJ885" s="73"/>
      <c r="BK885" s="73"/>
      <c r="BL885" s="73"/>
      <c r="BM885" s="73"/>
      <c r="BN885" s="73"/>
    </row>
    <row r="886" spans="1:66" ht="13.2" x14ac:dyDescent="0.3">
      <c r="A886" s="73"/>
      <c r="B886" s="73"/>
      <c r="C886" s="73"/>
      <c r="D886" s="73"/>
      <c r="E886" s="73"/>
      <c r="F886" s="73"/>
      <c r="G886" s="73"/>
      <c r="H886" s="73"/>
      <c r="I886" s="73"/>
      <c r="J886" s="73"/>
      <c r="L886" s="73"/>
      <c r="M886" s="73"/>
      <c r="N886" s="73"/>
      <c r="O886" s="73"/>
      <c r="P886" s="73"/>
      <c r="Q886" s="73"/>
      <c r="R886" s="73"/>
      <c r="X886" s="73"/>
      <c r="Y886" s="73"/>
      <c r="Z886" s="73"/>
      <c r="AA886" s="73"/>
      <c r="AB886" s="73"/>
      <c r="AC886" s="73"/>
      <c r="AD886" s="73"/>
      <c r="AE886" s="73"/>
      <c r="AF886" s="73"/>
      <c r="AG886" s="73"/>
      <c r="AH886" s="73"/>
      <c r="AI886" s="73"/>
      <c r="AJ886" s="73"/>
      <c r="AK886" s="73"/>
      <c r="AL886" s="73"/>
      <c r="AM886" s="73"/>
      <c r="AN886" s="73"/>
      <c r="AO886" s="73"/>
      <c r="AP886" s="73"/>
      <c r="AQ886" s="73"/>
      <c r="AR886" s="73"/>
      <c r="AS886" s="73"/>
      <c r="AT886" s="73"/>
      <c r="AU886" s="73"/>
      <c r="AV886" s="73"/>
      <c r="AW886" s="73"/>
      <c r="AX886" s="73"/>
      <c r="AY886" s="73"/>
      <c r="AZ886" s="73"/>
      <c r="BA886" s="73"/>
      <c r="BB886" s="73"/>
      <c r="BC886" s="73"/>
      <c r="BD886" s="73"/>
      <c r="BE886" s="73"/>
      <c r="BF886" s="73"/>
      <c r="BG886" s="73"/>
      <c r="BH886" s="73"/>
      <c r="BI886" s="73"/>
      <c r="BJ886" s="73"/>
      <c r="BK886" s="73"/>
      <c r="BL886" s="73"/>
      <c r="BM886" s="73"/>
      <c r="BN886" s="73"/>
    </row>
    <row r="887" spans="1:66" ht="13.2" x14ac:dyDescent="0.3">
      <c r="A887" s="73"/>
      <c r="B887" s="73"/>
      <c r="C887" s="73"/>
      <c r="D887" s="73"/>
      <c r="E887" s="73"/>
      <c r="F887" s="73"/>
      <c r="G887" s="73"/>
      <c r="H887" s="73"/>
      <c r="I887" s="73"/>
      <c r="J887" s="73"/>
      <c r="L887" s="73"/>
      <c r="M887" s="73"/>
      <c r="N887" s="73"/>
      <c r="O887" s="73"/>
      <c r="P887" s="73"/>
      <c r="Q887" s="73"/>
      <c r="R887" s="73"/>
      <c r="X887" s="73"/>
      <c r="Y887" s="73"/>
      <c r="Z887" s="73"/>
      <c r="AA887" s="73"/>
      <c r="AB887" s="73"/>
      <c r="AC887" s="73"/>
      <c r="AD887" s="73"/>
      <c r="AE887" s="73"/>
      <c r="AF887" s="73"/>
      <c r="AG887" s="73"/>
      <c r="AH887" s="73"/>
      <c r="AI887" s="73"/>
      <c r="AJ887" s="73"/>
      <c r="AK887" s="73"/>
      <c r="AL887" s="73"/>
      <c r="AM887" s="73"/>
      <c r="AN887" s="73"/>
      <c r="AO887" s="73"/>
      <c r="AP887" s="73"/>
      <c r="AQ887" s="73"/>
      <c r="AR887" s="73"/>
      <c r="AS887" s="73"/>
      <c r="AT887" s="73"/>
      <c r="AU887" s="73"/>
      <c r="AV887" s="73"/>
      <c r="AW887" s="73"/>
      <c r="AX887" s="73"/>
      <c r="AY887" s="73"/>
      <c r="AZ887" s="73"/>
      <c r="BA887" s="73"/>
      <c r="BB887" s="73"/>
      <c r="BC887" s="73"/>
      <c r="BD887" s="73"/>
      <c r="BE887" s="73"/>
      <c r="BF887" s="73"/>
      <c r="BG887" s="73"/>
      <c r="BH887" s="73"/>
      <c r="BI887" s="73"/>
      <c r="BJ887" s="73"/>
      <c r="BK887" s="73"/>
      <c r="BL887" s="73"/>
      <c r="BM887" s="73"/>
      <c r="BN887" s="73"/>
    </row>
    <row r="888" spans="1:66" ht="13.2" x14ac:dyDescent="0.3">
      <c r="A888" s="73"/>
      <c r="B888" s="73"/>
      <c r="C888" s="73"/>
      <c r="D888" s="73"/>
      <c r="E888" s="73"/>
      <c r="F888" s="73"/>
      <c r="G888" s="73"/>
      <c r="H888" s="73"/>
      <c r="I888" s="73"/>
      <c r="J888" s="73"/>
      <c r="L888" s="73"/>
      <c r="M888" s="73"/>
      <c r="N888" s="73"/>
      <c r="O888" s="73"/>
      <c r="P888" s="73"/>
      <c r="Q888" s="73"/>
      <c r="R888" s="73"/>
      <c r="X888" s="73"/>
      <c r="Y888" s="73"/>
      <c r="Z888" s="73"/>
      <c r="AA888" s="73"/>
      <c r="AB888" s="73"/>
      <c r="AC888" s="73"/>
      <c r="AD888" s="73"/>
      <c r="AE888" s="73"/>
      <c r="AF888" s="73"/>
      <c r="AG888" s="73"/>
      <c r="AH888" s="73"/>
      <c r="AI888" s="73"/>
      <c r="AJ888" s="73"/>
      <c r="AK888" s="73"/>
      <c r="AL888" s="73"/>
      <c r="AM888" s="73"/>
      <c r="AN888" s="73"/>
      <c r="AO888" s="73"/>
      <c r="AP888" s="73"/>
      <c r="AQ888" s="73"/>
      <c r="AR888" s="73"/>
      <c r="AS888" s="73"/>
      <c r="AT888" s="73"/>
      <c r="AU888" s="73"/>
      <c r="AV888" s="73"/>
      <c r="AW888" s="73"/>
      <c r="AX888" s="73"/>
      <c r="AY888" s="73"/>
      <c r="AZ888" s="73"/>
      <c r="BA888" s="73"/>
      <c r="BB888" s="73"/>
      <c r="BC888" s="73"/>
      <c r="BD888" s="73"/>
      <c r="BE888" s="73"/>
      <c r="BF888" s="73"/>
      <c r="BG888" s="73"/>
      <c r="BH888" s="73"/>
      <c r="BI888" s="73"/>
      <c r="BJ888" s="73"/>
      <c r="BK888" s="73"/>
      <c r="BL888" s="73"/>
      <c r="BM888" s="73"/>
      <c r="BN888" s="73"/>
    </row>
    <row r="889" spans="1:66" ht="13.2" x14ac:dyDescent="0.3">
      <c r="A889" s="73"/>
      <c r="B889" s="73"/>
      <c r="C889" s="73"/>
      <c r="D889" s="73"/>
      <c r="E889" s="73"/>
      <c r="F889" s="73"/>
      <c r="G889" s="73"/>
      <c r="H889" s="73"/>
      <c r="I889" s="73"/>
      <c r="J889" s="73"/>
      <c r="L889" s="73"/>
      <c r="M889" s="73"/>
      <c r="N889" s="73"/>
      <c r="O889" s="73"/>
      <c r="P889" s="73"/>
      <c r="Q889" s="73"/>
      <c r="R889" s="73"/>
      <c r="X889" s="73"/>
      <c r="Y889" s="73"/>
      <c r="Z889" s="73"/>
      <c r="AA889" s="73"/>
      <c r="AB889" s="73"/>
      <c r="AC889" s="73"/>
      <c r="AD889" s="73"/>
      <c r="AE889" s="73"/>
      <c r="AF889" s="73"/>
      <c r="AG889" s="73"/>
      <c r="AH889" s="73"/>
      <c r="AI889" s="73"/>
      <c r="AJ889" s="73"/>
      <c r="AK889" s="73"/>
      <c r="AL889" s="73"/>
      <c r="AM889" s="73"/>
      <c r="AN889" s="73"/>
      <c r="AO889" s="73"/>
      <c r="AP889" s="73"/>
      <c r="AQ889" s="73"/>
      <c r="AR889" s="73"/>
      <c r="AS889" s="73"/>
      <c r="AT889" s="73"/>
      <c r="AU889" s="73"/>
      <c r="AV889" s="73"/>
      <c r="AW889" s="73"/>
      <c r="AX889" s="73"/>
      <c r="AY889" s="73"/>
      <c r="AZ889" s="73"/>
      <c r="BA889" s="73"/>
      <c r="BB889" s="73"/>
      <c r="BC889" s="73"/>
      <c r="BD889" s="73"/>
      <c r="BE889" s="73"/>
      <c r="BF889" s="73"/>
      <c r="BG889" s="73"/>
      <c r="BH889" s="73"/>
      <c r="BI889" s="73"/>
      <c r="BJ889" s="73"/>
      <c r="BK889" s="73"/>
      <c r="BL889" s="73"/>
      <c r="BM889" s="73"/>
      <c r="BN889" s="73"/>
    </row>
    <row r="890" spans="1:66" ht="13.2" x14ac:dyDescent="0.3">
      <c r="A890" s="73"/>
      <c r="B890" s="73"/>
      <c r="C890" s="73"/>
      <c r="D890" s="73"/>
      <c r="E890" s="73"/>
      <c r="F890" s="73"/>
      <c r="G890" s="73"/>
      <c r="H890" s="73"/>
      <c r="I890" s="73"/>
      <c r="J890" s="73"/>
      <c r="L890" s="73"/>
      <c r="M890" s="73"/>
      <c r="N890" s="73"/>
      <c r="O890" s="73"/>
      <c r="P890" s="73"/>
      <c r="Q890" s="73"/>
      <c r="R890" s="73"/>
      <c r="X890" s="73"/>
      <c r="Y890" s="73"/>
      <c r="Z890" s="73"/>
      <c r="AA890" s="73"/>
      <c r="AB890" s="73"/>
      <c r="AC890" s="73"/>
      <c r="AD890" s="73"/>
      <c r="AE890" s="73"/>
      <c r="AF890" s="73"/>
      <c r="AG890" s="73"/>
      <c r="AH890" s="73"/>
      <c r="AI890" s="73"/>
      <c r="AJ890" s="73"/>
      <c r="AK890" s="73"/>
      <c r="AL890" s="73"/>
      <c r="AM890" s="73"/>
      <c r="AN890" s="73"/>
      <c r="AO890" s="73"/>
      <c r="AP890" s="73"/>
      <c r="AQ890" s="73"/>
      <c r="AR890" s="73"/>
      <c r="AS890" s="73"/>
      <c r="AT890" s="73"/>
      <c r="AU890" s="73"/>
      <c r="AV890" s="73"/>
      <c r="AW890" s="73"/>
      <c r="AX890" s="73"/>
      <c r="AY890" s="73"/>
      <c r="AZ890" s="73"/>
      <c r="BA890" s="73"/>
      <c r="BB890" s="73"/>
      <c r="BC890" s="73"/>
      <c r="BD890" s="73"/>
      <c r="BE890" s="73"/>
      <c r="BF890" s="73"/>
      <c r="BG890" s="73"/>
      <c r="BH890" s="73"/>
      <c r="BI890" s="73"/>
      <c r="BJ890" s="73"/>
      <c r="BK890" s="73"/>
      <c r="BL890" s="73"/>
      <c r="BM890" s="73"/>
      <c r="BN890" s="73"/>
    </row>
    <row r="891" spans="1:66" ht="13.2" x14ac:dyDescent="0.3">
      <c r="A891" s="73"/>
      <c r="B891" s="73"/>
      <c r="C891" s="73"/>
      <c r="D891" s="73"/>
      <c r="E891" s="73"/>
      <c r="F891" s="73"/>
      <c r="G891" s="73"/>
      <c r="H891" s="73"/>
      <c r="I891" s="73"/>
      <c r="J891" s="73"/>
      <c r="L891" s="73"/>
      <c r="M891" s="73"/>
      <c r="N891" s="73"/>
      <c r="O891" s="73"/>
      <c r="P891" s="73"/>
      <c r="Q891" s="73"/>
      <c r="R891" s="73"/>
      <c r="X891" s="73"/>
      <c r="Y891" s="73"/>
      <c r="Z891" s="73"/>
      <c r="AA891" s="73"/>
      <c r="AB891" s="73"/>
      <c r="AC891" s="73"/>
      <c r="AD891" s="73"/>
      <c r="AE891" s="73"/>
      <c r="AF891" s="73"/>
      <c r="AG891" s="73"/>
      <c r="AH891" s="73"/>
      <c r="AI891" s="73"/>
      <c r="AJ891" s="73"/>
      <c r="AK891" s="73"/>
      <c r="AL891" s="73"/>
      <c r="AM891" s="73"/>
      <c r="AN891" s="73"/>
      <c r="AO891" s="73"/>
      <c r="AP891" s="73"/>
      <c r="AQ891" s="73"/>
      <c r="AR891" s="73"/>
      <c r="AS891" s="73"/>
      <c r="AT891" s="73"/>
      <c r="AU891" s="73"/>
      <c r="AV891" s="73"/>
      <c r="AW891" s="73"/>
      <c r="AX891" s="73"/>
      <c r="AY891" s="73"/>
      <c r="AZ891" s="73"/>
      <c r="BA891" s="73"/>
      <c r="BB891" s="73"/>
      <c r="BC891" s="73"/>
      <c r="BD891" s="73"/>
      <c r="BE891" s="73"/>
      <c r="BF891" s="73"/>
      <c r="BG891" s="73"/>
      <c r="BH891" s="73"/>
      <c r="BI891" s="73"/>
      <c r="BJ891" s="73"/>
      <c r="BK891" s="73"/>
      <c r="BL891" s="73"/>
      <c r="BM891" s="73"/>
      <c r="BN891" s="73"/>
    </row>
    <row r="892" spans="1:66" ht="13.2" x14ac:dyDescent="0.3">
      <c r="A892" s="73"/>
      <c r="B892" s="73"/>
      <c r="C892" s="73"/>
      <c r="D892" s="73"/>
      <c r="E892" s="73"/>
      <c r="F892" s="73"/>
      <c r="G892" s="73"/>
      <c r="H892" s="73"/>
      <c r="I892" s="73"/>
      <c r="J892" s="73"/>
      <c r="L892" s="73"/>
      <c r="M892" s="73"/>
      <c r="N892" s="73"/>
      <c r="O892" s="73"/>
      <c r="P892" s="73"/>
      <c r="Q892" s="73"/>
      <c r="R892" s="73"/>
      <c r="X892" s="73"/>
      <c r="Y892" s="73"/>
      <c r="Z892" s="73"/>
      <c r="AA892" s="73"/>
      <c r="AB892" s="73"/>
      <c r="AC892" s="73"/>
      <c r="AD892" s="73"/>
      <c r="AE892" s="73"/>
      <c r="AF892" s="73"/>
      <c r="AG892" s="73"/>
      <c r="AH892" s="73"/>
      <c r="AI892" s="73"/>
      <c r="AJ892" s="73"/>
      <c r="AK892" s="73"/>
      <c r="AL892" s="73"/>
      <c r="AM892" s="73"/>
      <c r="AN892" s="73"/>
      <c r="AO892" s="73"/>
      <c r="AP892" s="73"/>
      <c r="AQ892" s="73"/>
      <c r="AR892" s="73"/>
      <c r="AS892" s="73"/>
      <c r="AT892" s="73"/>
      <c r="AU892" s="73"/>
      <c r="AV892" s="73"/>
      <c r="AW892" s="73"/>
      <c r="AX892" s="73"/>
      <c r="AY892" s="73"/>
      <c r="AZ892" s="73"/>
      <c r="BA892" s="73"/>
      <c r="BB892" s="73"/>
      <c r="BC892" s="73"/>
      <c r="BD892" s="73"/>
      <c r="BE892" s="73"/>
      <c r="BF892" s="73"/>
      <c r="BG892" s="73"/>
      <c r="BH892" s="73"/>
      <c r="BI892" s="73"/>
      <c r="BJ892" s="73"/>
      <c r="BK892" s="73"/>
      <c r="BL892" s="73"/>
      <c r="BM892" s="73"/>
      <c r="BN892" s="73"/>
    </row>
    <row r="893" spans="1:66" ht="13.2" x14ac:dyDescent="0.3">
      <c r="A893" s="73"/>
      <c r="B893" s="73"/>
      <c r="C893" s="73"/>
      <c r="D893" s="73"/>
      <c r="E893" s="73"/>
      <c r="F893" s="73"/>
      <c r="G893" s="73"/>
      <c r="H893" s="73"/>
      <c r="I893" s="73"/>
      <c r="J893" s="73"/>
      <c r="L893" s="73"/>
      <c r="M893" s="73"/>
      <c r="N893" s="73"/>
      <c r="O893" s="73"/>
      <c r="P893" s="73"/>
      <c r="Q893" s="73"/>
      <c r="R893" s="73"/>
      <c r="X893" s="73"/>
      <c r="Y893" s="73"/>
      <c r="Z893" s="73"/>
      <c r="AA893" s="73"/>
      <c r="AB893" s="73"/>
      <c r="AC893" s="73"/>
      <c r="AD893" s="73"/>
      <c r="AE893" s="73"/>
      <c r="AF893" s="73"/>
      <c r="AG893" s="73"/>
      <c r="AH893" s="73"/>
      <c r="AI893" s="73"/>
      <c r="AJ893" s="73"/>
      <c r="AK893" s="73"/>
      <c r="AL893" s="73"/>
      <c r="AM893" s="73"/>
      <c r="AN893" s="73"/>
      <c r="AO893" s="73"/>
      <c r="AP893" s="73"/>
      <c r="AQ893" s="73"/>
      <c r="AR893" s="73"/>
      <c r="AS893" s="73"/>
      <c r="AT893" s="73"/>
      <c r="AU893" s="73"/>
      <c r="AV893" s="73"/>
      <c r="AW893" s="73"/>
      <c r="AX893" s="73"/>
      <c r="AY893" s="73"/>
      <c r="AZ893" s="73"/>
      <c r="BA893" s="73"/>
      <c r="BB893" s="73"/>
      <c r="BC893" s="73"/>
      <c r="BD893" s="73"/>
      <c r="BE893" s="73"/>
      <c r="BF893" s="73"/>
      <c r="BG893" s="73"/>
      <c r="BH893" s="73"/>
      <c r="BI893" s="73"/>
      <c r="BJ893" s="73"/>
      <c r="BK893" s="73"/>
      <c r="BL893" s="73"/>
      <c r="BM893" s="73"/>
      <c r="BN893" s="73"/>
    </row>
    <row r="894" spans="1:66" ht="13.2" x14ac:dyDescent="0.3">
      <c r="A894" s="73"/>
      <c r="B894" s="73"/>
      <c r="C894" s="73"/>
      <c r="D894" s="73"/>
      <c r="E894" s="73"/>
      <c r="F894" s="73"/>
      <c r="G894" s="73"/>
      <c r="H894" s="73"/>
      <c r="I894" s="73"/>
      <c r="J894" s="73"/>
      <c r="L894" s="73"/>
      <c r="M894" s="73"/>
      <c r="N894" s="73"/>
      <c r="O894" s="73"/>
      <c r="P894" s="73"/>
      <c r="Q894" s="73"/>
      <c r="R894" s="73"/>
      <c r="X894" s="73"/>
      <c r="Y894" s="73"/>
      <c r="Z894" s="73"/>
      <c r="AA894" s="73"/>
      <c r="AB894" s="73"/>
      <c r="AC894" s="73"/>
      <c r="AD894" s="73"/>
      <c r="AE894" s="73"/>
      <c r="AF894" s="73"/>
      <c r="AG894" s="73"/>
      <c r="AH894" s="73"/>
      <c r="AI894" s="73"/>
      <c r="AJ894" s="73"/>
      <c r="AK894" s="73"/>
      <c r="AL894" s="73"/>
      <c r="AM894" s="73"/>
      <c r="AN894" s="73"/>
      <c r="AO894" s="73"/>
      <c r="AP894" s="73"/>
      <c r="AQ894" s="73"/>
      <c r="AR894" s="73"/>
      <c r="AS894" s="73"/>
      <c r="AT894" s="73"/>
      <c r="AU894" s="73"/>
      <c r="AV894" s="73"/>
      <c r="AW894" s="73"/>
      <c r="AX894" s="73"/>
      <c r="AY894" s="73"/>
      <c r="AZ894" s="73"/>
      <c r="BA894" s="73"/>
      <c r="BB894" s="73"/>
      <c r="BC894" s="73"/>
      <c r="BD894" s="73"/>
      <c r="BE894" s="73"/>
      <c r="BF894" s="73"/>
      <c r="BG894" s="73"/>
      <c r="BH894" s="73"/>
      <c r="BI894" s="73"/>
      <c r="BJ894" s="73"/>
      <c r="BK894" s="73"/>
      <c r="BL894" s="73"/>
      <c r="BM894" s="73"/>
      <c r="BN894" s="73"/>
    </row>
    <row r="895" spans="1:66" ht="13.2" x14ac:dyDescent="0.3">
      <c r="A895" s="73"/>
      <c r="B895" s="73"/>
      <c r="C895" s="73"/>
      <c r="D895" s="73"/>
      <c r="E895" s="73"/>
      <c r="F895" s="73"/>
      <c r="G895" s="73"/>
      <c r="H895" s="73"/>
      <c r="I895" s="73"/>
      <c r="J895" s="73"/>
      <c r="L895" s="73"/>
      <c r="M895" s="73"/>
      <c r="N895" s="73"/>
      <c r="O895" s="73"/>
      <c r="P895" s="73"/>
      <c r="Q895" s="73"/>
      <c r="R895" s="73"/>
      <c r="X895" s="73"/>
      <c r="Y895" s="73"/>
      <c r="Z895" s="73"/>
      <c r="AA895" s="73"/>
      <c r="AB895" s="73"/>
      <c r="AC895" s="73"/>
      <c r="AD895" s="73"/>
      <c r="AE895" s="73"/>
      <c r="AF895" s="73"/>
      <c r="AG895" s="73"/>
      <c r="AH895" s="73"/>
      <c r="AI895" s="73"/>
      <c r="AJ895" s="73"/>
      <c r="AK895" s="73"/>
      <c r="AL895" s="73"/>
      <c r="AM895" s="73"/>
      <c r="AN895" s="73"/>
      <c r="AO895" s="73"/>
      <c r="AP895" s="73"/>
      <c r="AQ895" s="73"/>
      <c r="AR895" s="73"/>
      <c r="AS895" s="73"/>
      <c r="AT895" s="73"/>
      <c r="AU895" s="73"/>
      <c r="AV895" s="73"/>
      <c r="AW895" s="73"/>
      <c r="AX895" s="73"/>
      <c r="AY895" s="73"/>
      <c r="AZ895" s="73"/>
      <c r="BA895" s="73"/>
      <c r="BB895" s="73"/>
      <c r="BC895" s="73"/>
      <c r="BD895" s="73"/>
      <c r="BE895" s="73"/>
      <c r="BF895" s="73"/>
      <c r="BG895" s="73"/>
      <c r="BH895" s="73"/>
      <c r="BI895" s="73"/>
      <c r="BJ895" s="73"/>
      <c r="BK895" s="73"/>
      <c r="BL895" s="73"/>
      <c r="BM895" s="73"/>
      <c r="BN895" s="73"/>
    </row>
    <row r="896" spans="1:66" ht="13.2" x14ac:dyDescent="0.3">
      <c r="A896" s="73"/>
      <c r="B896" s="73"/>
      <c r="C896" s="73"/>
      <c r="D896" s="73"/>
      <c r="E896" s="73"/>
      <c r="F896" s="73"/>
      <c r="G896" s="73"/>
      <c r="H896" s="73"/>
      <c r="I896" s="73"/>
      <c r="J896" s="73"/>
      <c r="L896" s="73"/>
      <c r="M896" s="73"/>
      <c r="N896" s="73"/>
      <c r="O896" s="73"/>
      <c r="P896" s="73"/>
      <c r="Q896" s="73"/>
      <c r="R896" s="73"/>
      <c r="X896" s="73"/>
      <c r="Y896" s="73"/>
      <c r="Z896" s="73"/>
      <c r="AA896" s="73"/>
      <c r="AB896" s="73"/>
      <c r="AC896" s="73"/>
      <c r="AD896" s="73"/>
      <c r="AE896" s="73"/>
      <c r="AF896" s="73"/>
      <c r="AG896" s="73"/>
      <c r="AH896" s="73"/>
      <c r="AI896" s="73"/>
      <c r="AJ896" s="73"/>
      <c r="AK896" s="73"/>
      <c r="AL896" s="73"/>
      <c r="AM896" s="73"/>
      <c r="AN896" s="73"/>
      <c r="AO896" s="73"/>
      <c r="AP896" s="73"/>
      <c r="AQ896" s="73"/>
      <c r="AR896" s="73"/>
      <c r="AS896" s="73"/>
      <c r="AT896" s="73"/>
      <c r="AU896" s="73"/>
      <c r="AV896" s="73"/>
      <c r="AW896" s="73"/>
      <c r="AX896" s="73"/>
      <c r="AY896" s="73"/>
      <c r="AZ896" s="73"/>
      <c r="BA896" s="73"/>
      <c r="BB896" s="73"/>
      <c r="BC896" s="73"/>
      <c r="BD896" s="73"/>
      <c r="BE896" s="73"/>
      <c r="BF896" s="73"/>
      <c r="BG896" s="73"/>
      <c r="BH896" s="73"/>
      <c r="BI896" s="73"/>
      <c r="BJ896" s="73"/>
      <c r="BK896" s="73"/>
      <c r="BL896" s="73"/>
      <c r="BM896" s="73"/>
      <c r="BN896" s="73"/>
    </row>
    <row r="897" spans="1:66" ht="13.2" x14ac:dyDescent="0.3">
      <c r="A897" s="73"/>
      <c r="B897" s="73"/>
      <c r="C897" s="73"/>
      <c r="D897" s="73"/>
      <c r="E897" s="73"/>
      <c r="F897" s="73"/>
      <c r="G897" s="73"/>
      <c r="H897" s="73"/>
      <c r="I897" s="73"/>
      <c r="J897" s="73"/>
      <c r="L897" s="73"/>
      <c r="M897" s="73"/>
      <c r="N897" s="73"/>
      <c r="O897" s="73"/>
      <c r="P897" s="73"/>
      <c r="Q897" s="73"/>
      <c r="R897" s="73"/>
      <c r="X897" s="73"/>
      <c r="Y897" s="73"/>
      <c r="Z897" s="73"/>
      <c r="AA897" s="73"/>
      <c r="AB897" s="73"/>
      <c r="AC897" s="73"/>
      <c r="AD897" s="73"/>
      <c r="AE897" s="73"/>
      <c r="AF897" s="73"/>
      <c r="AG897" s="73"/>
      <c r="AH897" s="73"/>
      <c r="AI897" s="73"/>
      <c r="AJ897" s="73"/>
      <c r="AK897" s="73"/>
      <c r="AL897" s="73"/>
      <c r="AM897" s="73"/>
      <c r="AN897" s="73"/>
      <c r="AO897" s="73"/>
      <c r="AP897" s="73"/>
      <c r="AQ897" s="73"/>
      <c r="AR897" s="73"/>
      <c r="AS897" s="73"/>
      <c r="AT897" s="73"/>
      <c r="AU897" s="73"/>
      <c r="AV897" s="73"/>
      <c r="AW897" s="73"/>
      <c r="AX897" s="73"/>
      <c r="AY897" s="73"/>
      <c r="AZ897" s="73"/>
      <c r="BA897" s="73"/>
      <c r="BB897" s="73"/>
      <c r="BC897" s="73"/>
      <c r="BD897" s="73"/>
      <c r="BE897" s="73"/>
      <c r="BF897" s="73"/>
      <c r="BG897" s="73"/>
      <c r="BH897" s="73"/>
      <c r="BI897" s="73"/>
      <c r="BJ897" s="73"/>
      <c r="BK897" s="73"/>
      <c r="BL897" s="73"/>
      <c r="BM897" s="73"/>
      <c r="BN897" s="73"/>
    </row>
    <row r="898" spans="1:66" ht="13.2" x14ac:dyDescent="0.3">
      <c r="A898" s="73"/>
      <c r="B898" s="73"/>
      <c r="C898" s="73"/>
      <c r="D898" s="73"/>
      <c r="E898" s="73"/>
      <c r="F898" s="73"/>
      <c r="G898" s="73"/>
      <c r="H898" s="73"/>
      <c r="I898" s="73"/>
      <c r="J898" s="73"/>
      <c r="L898" s="73"/>
      <c r="M898" s="73"/>
      <c r="N898" s="73"/>
      <c r="O898" s="73"/>
      <c r="P898" s="73"/>
      <c r="Q898" s="73"/>
      <c r="R898" s="73"/>
      <c r="X898" s="73"/>
      <c r="Y898" s="73"/>
      <c r="Z898" s="73"/>
      <c r="AA898" s="73"/>
      <c r="AB898" s="73"/>
      <c r="AC898" s="73"/>
      <c r="AD898" s="73"/>
      <c r="AE898" s="73"/>
      <c r="AF898" s="73"/>
      <c r="AG898" s="73"/>
      <c r="AH898" s="73"/>
      <c r="AI898" s="73"/>
      <c r="AJ898" s="73"/>
      <c r="AK898" s="73"/>
      <c r="AL898" s="73"/>
      <c r="AM898" s="73"/>
      <c r="AN898" s="73"/>
      <c r="AO898" s="73"/>
      <c r="AP898" s="73"/>
      <c r="AQ898" s="73"/>
      <c r="AR898" s="73"/>
      <c r="AS898" s="73"/>
      <c r="AT898" s="73"/>
      <c r="AU898" s="73"/>
      <c r="AV898" s="73"/>
      <c r="AW898" s="73"/>
      <c r="AX898" s="73"/>
      <c r="AY898" s="73"/>
      <c r="AZ898" s="73"/>
      <c r="BA898" s="73"/>
      <c r="BB898" s="73"/>
      <c r="BC898" s="73"/>
      <c r="BD898" s="73"/>
      <c r="BE898" s="73"/>
      <c r="BF898" s="73"/>
      <c r="BG898" s="73"/>
      <c r="BH898" s="73"/>
      <c r="BI898" s="73"/>
      <c r="BJ898" s="73"/>
      <c r="BK898" s="73"/>
      <c r="BL898" s="73"/>
      <c r="BM898" s="73"/>
      <c r="BN898" s="73"/>
    </row>
    <row r="899" spans="1:66" ht="13.2" x14ac:dyDescent="0.3">
      <c r="A899" s="73"/>
      <c r="B899" s="73"/>
      <c r="C899" s="73"/>
      <c r="D899" s="73"/>
      <c r="E899" s="73"/>
      <c r="F899" s="73"/>
      <c r="G899" s="73"/>
      <c r="H899" s="73"/>
      <c r="I899" s="73"/>
      <c r="J899" s="73"/>
      <c r="L899" s="73"/>
      <c r="M899" s="73"/>
      <c r="N899" s="73"/>
      <c r="O899" s="73"/>
      <c r="P899" s="73"/>
      <c r="Q899" s="73"/>
      <c r="R899" s="73"/>
      <c r="X899" s="73"/>
      <c r="Y899" s="73"/>
      <c r="Z899" s="73"/>
      <c r="AA899" s="73"/>
      <c r="AB899" s="73"/>
      <c r="AC899" s="73"/>
      <c r="AD899" s="73"/>
      <c r="AE899" s="73"/>
      <c r="AF899" s="73"/>
      <c r="AG899" s="73"/>
      <c r="AH899" s="73"/>
      <c r="AI899" s="73"/>
      <c r="AJ899" s="73"/>
      <c r="AK899" s="73"/>
      <c r="AL899" s="73"/>
      <c r="AM899" s="73"/>
      <c r="AN899" s="73"/>
      <c r="AO899" s="73"/>
      <c r="AP899" s="73"/>
      <c r="AQ899" s="73"/>
      <c r="AR899" s="73"/>
      <c r="AS899" s="73"/>
      <c r="AT899" s="73"/>
      <c r="AU899" s="73"/>
      <c r="AV899" s="73"/>
      <c r="AW899" s="73"/>
      <c r="AX899" s="73"/>
      <c r="AY899" s="73"/>
      <c r="AZ899" s="73"/>
      <c r="BA899" s="73"/>
      <c r="BB899" s="73"/>
      <c r="BC899" s="73"/>
      <c r="BD899" s="73"/>
      <c r="BE899" s="73"/>
      <c r="BF899" s="73"/>
      <c r="BG899" s="73"/>
      <c r="BH899" s="73"/>
      <c r="BI899" s="73"/>
      <c r="BJ899" s="73"/>
      <c r="BK899" s="73"/>
      <c r="BL899" s="73"/>
      <c r="BM899" s="73"/>
      <c r="BN899" s="73"/>
    </row>
    <row r="900" spans="1:66" ht="13.2" x14ac:dyDescent="0.3">
      <c r="A900" s="73"/>
      <c r="B900" s="73"/>
      <c r="C900" s="73"/>
      <c r="D900" s="73"/>
      <c r="E900" s="73"/>
      <c r="F900" s="73"/>
      <c r="G900" s="73"/>
      <c r="H900" s="73"/>
      <c r="I900" s="73"/>
      <c r="J900" s="73"/>
      <c r="L900" s="73"/>
      <c r="M900" s="73"/>
      <c r="N900" s="73"/>
      <c r="O900" s="73"/>
      <c r="P900" s="73"/>
      <c r="Q900" s="73"/>
      <c r="R900" s="73"/>
      <c r="X900" s="73"/>
      <c r="Y900" s="73"/>
      <c r="Z900" s="73"/>
      <c r="AA900" s="73"/>
      <c r="AB900" s="73"/>
      <c r="AC900" s="73"/>
      <c r="AD900" s="73"/>
      <c r="AE900" s="73"/>
      <c r="AF900" s="73"/>
      <c r="AG900" s="73"/>
      <c r="AH900" s="73"/>
      <c r="AI900" s="73"/>
      <c r="AJ900" s="73"/>
      <c r="AK900" s="73"/>
      <c r="AL900" s="73"/>
      <c r="AM900" s="73"/>
      <c r="AN900" s="73"/>
      <c r="AO900" s="73"/>
      <c r="AP900" s="73"/>
      <c r="AQ900" s="73"/>
      <c r="AR900" s="73"/>
      <c r="AS900" s="73"/>
      <c r="AT900" s="73"/>
      <c r="AU900" s="73"/>
      <c r="AV900" s="73"/>
      <c r="AW900" s="73"/>
      <c r="AX900" s="73"/>
      <c r="AY900" s="73"/>
      <c r="AZ900" s="73"/>
      <c r="BA900" s="73"/>
      <c r="BB900" s="73"/>
      <c r="BC900" s="73"/>
      <c r="BD900" s="73"/>
      <c r="BE900" s="73"/>
      <c r="BF900" s="73"/>
      <c r="BG900" s="73"/>
      <c r="BH900" s="73"/>
      <c r="BI900" s="73"/>
      <c r="BJ900" s="73"/>
      <c r="BK900" s="73"/>
      <c r="BL900" s="73"/>
      <c r="BM900" s="73"/>
      <c r="BN900" s="73"/>
    </row>
    <row r="901" spans="1:66" ht="13.2" x14ac:dyDescent="0.3">
      <c r="A901" s="73"/>
      <c r="B901" s="73"/>
      <c r="C901" s="73"/>
      <c r="D901" s="73"/>
      <c r="E901" s="73"/>
      <c r="F901" s="73"/>
      <c r="G901" s="73"/>
      <c r="H901" s="73"/>
      <c r="I901" s="73"/>
      <c r="J901" s="73"/>
      <c r="L901" s="73"/>
      <c r="M901" s="73"/>
      <c r="N901" s="73"/>
      <c r="O901" s="73"/>
      <c r="P901" s="73"/>
      <c r="Q901" s="73"/>
      <c r="R901" s="73"/>
      <c r="X901" s="73"/>
      <c r="Y901" s="73"/>
      <c r="Z901" s="73"/>
      <c r="AA901" s="73"/>
      <c r="AB901" s="73"/>
      <c r="AC901" s="73"/>
      <c r="AD901" s="73"/>
      <c r="AE901" s="73"/>
      <c r="AF901" s="73"/>
      <c r="AG901" s="73"/>
      <c r="AH901" s="73"/>
      <c r="AI901" s="73"/>
      <c r="AJ901" s="73"/>
      <c r="AK901" s="73"/>
      <c r="AL901" s="73"/>
      <c r="AM901" s="73"/>
      <c r="AN901" s="73"/>
      <c r="AO901" s="73"/>
      <c r="AP901" s="73"/>
      <c r="AQ901" s="73"/>
      <c r="AR901" s="73"/>
      <c r="AS901" s="73"/>
      <c r="AT901" s="73"/>
      <c r="AU901" s="73"/>
      <c r="AV901" s="73"/>
      <c r="AW901" s="73"/>
      <c r="AX901" s="73"/>
      <c r="AY901" s="73"/>
      <c r="AZ901" s="73"/>
      <c r="BA901" s="73"/>
      <c r="BB901" s="73"/>
      <c r="BC901" s="73"/>
      <c r="BD901" s="73"/>
      <c r="BE901" s="73"/>
      <c r="BF901" s="73"/>
      <c r="BG901" s="73"/>
      <c r="BH901" s="73"/>
      <c r="BI901" s="73"/>
      <c r="BJ901" s="73"/>
      <c r="BK901" s="73"/>
      <c r="BL901" s="73"/>
      <c r="BM901" s="73"/>
      <c r="BN901" s="73"/>
    </row>
    <row r="902" spans="1:66" ht="13.2" x14ac:dyDescent="0.3">
      <c r="A902" s="73"/>
      <c r="B902" s="73"/>
      <c r="C902" s="73"/>
      <c r="D902" s="73"/>
      <c r="E902" s="73"/>
      <c r="F902" s="73"/>
      <c r="G902" s="73"/>
      <c r="H902" s="73"/>
      <c r="I902" s="73"/>
      <c r="J902" s="73"/>
      <c r="L902" s="73"/>
      <c r="M902" s="73"/>
      <c r="N902" s="73"/>
      <c r="O902" s="73"/>
      <c r="P902" s="73"/>
      <c r="Q902" s="73"/>
      <c r="R902" s="73"/>
      <c r="X902" s="73"/>
      <c r="Y902" s="73"/>
      <c r="Z902" s="73"/>
      <c r="AA902" s="73"/>
      <c r="AB902" s="73"/>
      <c r="AC902" s="73"/>
      <c r="AD902" s="73"/>
      <c r="AE902" s="73"/>
      <c r="AF902" s="73"/>
      <c r="AG902" s="73"/>
      <c r="AH902" s="73"/>
      <c r="AI902" s="73"/>
      <c r="AJ902" s="73"/>
      <c r="AK902" s="73"/>
      <c r="AL902" s="73"/>
      <c r="AM902" s="73"/>
      <c r="AN902" s="73"/>
      <c r="AO902" s="73"/>
      <c r="AP902" s="73"/>
      <c r="AQ902" s="73"/>
      <c r="AR902" s="73"/>
      <c r="AS902" s="73"/>
      <c r="AT902" s="73"/>
      <c r="AU902" s="73"/>
      <c r="AV902" s="73"/>
      <c r="AW902" s="73"/>
      <c r="AX902" s="73"/>
      <c r="AY902" s="73"/>
      <c r="AZ902" s="73"/>
      <c r="BA902" s="73"/>
      <c r="BB902" s="73"/>
      <c r="BC902" s="73"/>
      <c r="BD902" s="73"/>
      <c r="BE902" s="73"/>
      <c r="BF902" s="73"/>
      <c r="BG902" s="73"/>
      <c r="BH902" s="73"/>
      <c r="BI902" s="73"/>
      <c r="BJ902" s="73"/>
      <c r="BK902" s="73"/>
      <c r="BL902" s="73"/>
      <c r="BM902" s="73"/>
      <c r="BN902" s="73"/>
    </row>
    <row r="903" spans="1:66" ht="13.2" x14ac:dyDescent="0.3">
      <c r="A903" s="73"/>
      <c r="B903" s="73"/>
      <c r="C903" s="73"/>
      <c r="D903" s="73"/>
      <c r="E903" s="73"/>
      <c r="F903" s="73"/>
      <c r="G903" s="73"/>
      <c r="H903" s="73"/>
      <c r="I903" s="73"/>
      <c r="J903" s="73"/>
      <c r="L903" s="73"/>
      <c r="M903" s="73"/>
      <c r="N903" s="73"/>
      <c r="O903" s="73"/>
      <c r="P903" s="73"/>
      <c r="Q903" s="73"/>
      <c r="R903" s="73"/>
      <c r="X903" s="73"/>
      <c r="Y903" s="73"/>
      <c r="Z903" s="73"/>
      <c r="AA903" s="73"/>
      <c r="AB903" s="73"/>
      <c r="AC903" s="73"/>
      <c r="AD903" s="73"/>
      <c r="AE903" s="73"/>
      <c r="AF903" s="73"/>
      <c r="AG903" s="73"/>
      <c r="AH903" s="73"/>
      <c r="AI903" s="73"/>
      <c r="AJ903" s="73"/>
      <c r="AK903" s="73"/>
      <c r="AL903" s="73"/>
      <c r="AM903" s="73"/>
      <c r="AN903" s="73"/>
      <c r="AO903" s="73"/>
      <c r="AP903" s="73"/>
      <c r="AQ903" s="73"/>
      <c r="AR903" s="73"/>
      <c r="AS903" s="73"/>
      <c r="AT903" s="73"/>
      <c r="AU903" s="73"/>
      <c r="AV903" s="73"/>
      <c r="AW903" s="73"/>
      <c r="AX903" s="73"/>
      <c r="AY903" s="73"/>
      <c r="AZ903" s="73"/>
      <c r="BA903" s="73"/>
      <c r="BB903" s="73"/>
      <c r="BC903" s="73"/>
      <c r="BD903" s="73"/>
      <c r="BE903" s="73"/>
      <c r="BF903" s="73"/>
      <c r="BG903" s="73"/>
      <c r="BH903" s="73"/>
      <c r="BI903" s="73"/>
      <c r="BJ903" s="73"/>
      <c r="BK903" s="73"/>
      <c r="BL903" s="73"/>
      <c r="BM903" s="73"/>
      <c r="BN903" s="73"/>
    </row>
    <row r="904" spans="1:66" ht="13.2" x14ac:dyDescent="0.3">
      <c r="A904" s="73"/>
      <c r="B904" s="73"/>
      <c r="C904" s="73"/>
      <c r="D904" s="73"/>
      <c r="E904" s="73"/>
      <c r="F904" s="73"/>
      <c r="G904" s="73"/>
      <c r="H904" s="73"/>
      <c r="I904" s="73"/>
      <c r="J904" s="73"/>
      <c r="L904" s="73"/>
      <c r="M904" s="73"/>
      <c r="N904" s="73"/>
      <c r="O904" s="73"/>
      <c r="P904" s="73"/>
      <c r="Q904" s="73"/>
      <c r="R904" s="73"/>
      <c r="X904" s="73"/>
      <c r="Y904" s="73"/>
      <c r="Z904" s="73"/>
      <c r="AA904" s="73"/>
      <c r="AB904" s="73"/>
      <c r="AC904" s="73"/>
      <c r="AD904" s="73"/>
      <c r="AE904" s="73"/>
      <c r="AF904" s="73"/>
      <c r="AG904" s="73"/>
      <c r="AH904" s="73"/>
      <c r="AI904" s="73"/>
      <c r="AJ904" s="73"/>
      <c r="AK904" s="73"/>
      <c r="AL904" s="73"/>
      <c r="AM904" s="73"/>
      <c r="AN904" s="73"/>
      <c r="AO904" s="73"/>
      <c r="AP904" s="73"/>
      <c r="AQ904" s="73"/>
      <c r="AR904" s="73"/>
      <c r="AS904" s="73"/>
      <c r="AT904" s="73"/>
      <c r="AU904" s="73"/>
      <c r="AV904" s="73"/>
      <c r="AW904" s="73"/>
      <c r="AX904" s="73"/>
      <c r="AY904" s="73"/>
      <c r="AZ904" s="73"/>
      <c r="BA904" s="73"/>
      <c r="BB904" s="73"/>
      <c r="BC904" s="73"/>
      <c r="BD904" s="73"/>
      <c r="BE904" s="73"/>
      <c r="BF904" s="73"/>
      <c r="BG904" s="73"/>
      <c r="BH904" s="73"/>
      <c r="BI904" s="73"/>
      <c r="BJ904" s="73"/>
      <c r="BK904" s="73"/>
      <c r="BL904" s="73"/>
      <c r="BM904" s="73"/>
      <c r="BN904" s="73"/>
    </row>
    <row r="905" spans="1:66" ht="13.2" x14ac:dyDescent="0.3">
      <c r="A905" s="73"/>
      <c r="B905" s="73"/>
      <c r="C905" s="73"/>
      <c r="D905" s="73"/>
      <c r="E905" s="73"/>
      <c r="F905" s="73"/>
      <c r="G905" s="73"/>
      <c r="H905" s="73"/>
      <c r="I905" s="73"/>
      <c r="J905" s="73"/>
      <c r="L905" s="73"/>
      <c r="M905" s="73"/>
      <c r="N905" s="73"/>
      <c r="O905" s="73"/>
      <c r="P905" s="73"/>
      <c r="Q905" s="73"/>
      <c r="R905" s="73"/>
      <c r="X905" s="73"/>
      <c r="Y905" s="73"/>
      <c r="Z905" s="73"/>
      <c r="AA905" s="73"/>
      <c r="AB905" s="73"/>
      <c r="AC905" s="73"/>
      <c r="AD905" s="73"/>
      <c r="AE905" s="73"/>
      <c r="AF905" s="73"/>
      <c r="AG905" s="73"/>
      <c r="AH905" s="73"/>
      <c r="AI905" s="73"/>
      <c r="AJ905" s="73"/>
      <c r="AK905" s="73"/>
      <c r="AL905" s="73"/>
      <c r="AM905" s="73"/>
      <c r="AN905" s="73"/>
      <c r="AO905" s="73"/>
      <c r="AP905" s="73"/>
      <c r="AQ905" s="73"/>
      <c r="AR905" s="73"/>
      <c r="AS905" s="73"/>
      <c r="AT905" s="73"/>
      <c r="AU905" s="73"/>
      <c r="AV905" s="73"/>
      <c r="AW905" s="73"/>
      <c r="AX905" s="73"/>
      <c r="AY905" s="73"/>
      <c r="AZ905" s="73"/>
      <c r="BA905" s="73"/>
      <c r="BB905" s="73"/>
      <c r="BC905" s="73"/>
      <c r="BD905" s="73"/>
      <c r="BE905" s="73"/>
      <c r="BF905" s="73"/>
      <c r="BG905" s="73"/>
      <c r="BH905" s="73"/>
      <c r="BI905" s="73"/>
      <c r="BJ905" s="73"/>
      <c r="BK905" s="73"/>
      <c r="BL905" s="73"/>
      <c r="BM905" s="73"/>
      <c r="BN905" s="73"/>
    </row>
    <row r="906" spans="1:66" ht="13.2" x14ac:dyDescent="0.3">
      <c r="A906" s="73"/>
      <c r="B906" s="73"/>
      <c r="C906" s="73"/>
      <c r="D906" s="73"/>
      <c r="E906" s="73"/>
      <c r="F906" s="73"/>
      <c r="G906" s="73"/>
      <c r="H906" s="73"/>
      <c r="I906" s="73"/>
      <c r="J906" s="73"/>
      <c r="L906" s="73"/>
      <c r="M906" s="73"/>
      <c r="N906" s="73"/>
      <c r="O906" s="73"/>
      <c r="P906" s="73"/>
      <c r="Q906" s="73"/>
      <c r="R906" s="73"/>
      <c r="X906" s="73"/>
      <c r="Y906" s="73"/>
      <c r="Z906" s="73"/>
      <c r="AA906" s="73"/>
      <c r="AB906" s="73"/>
      <c r="AC906" s="73"/>
      <c r="AD906" s="73"/>
      <c r="AE906" s="73"/>
      <c r="AF906" s="73"/>
      <c r="AG906" s="73"/>
      <c r="AH906" s="73"/>
      <c r="AI906" s="73"/>
      <c r="AJ906" s="73"/>
      <c r="AK906" s="73"/>
      <c r="AL906" s="73"/>
      <c r="AM906" s="73"/>
      <c r="AN906" s="73"/>
      <c r="AO906" s="73"/>
      <c r="AP906" s="73"/>
      <c r="AQ906" s="73"/>
      <c r="AR906" s="73"/>
      <c r="AS906" s="73"/>
      <c r="AT906" s="73"/>
      <c r="AU906" s="73"/>
      <c r="AV906" s="73"/>
      <c r="AW906" s="73"/>
      <c r="AX906" s="73"/>
      <c r="AY906" s="73"/>
      <c r="AZ906" s="73"/>
      <c r="BA906" s="73"/>
      <c r="BB906" s="73"/>
      <c r="BC906" s="73"/>
      <c r="BD906" s="73"/>
      <c r="BE906" s="73"/>
      <c r="BF906" s="73"/>
      <c r="BG906" s="73"/>
      <c r="BH906" s="73"/>
      <c r="BI906" s="73"/>
      <c r="BJ906" s="73"/>
      <c r="BK906" s="73"/>
      <c r="BL906" s="73"/>
      <c r="BM906" s="73"/>
      <c r="BN906" s="73"/>
    </row>
    <row r="907" spans="1:66" ht="13.2" x14ac:dyDescent="0.3">
      <c r="A907" s="73"/>
      <c r="B907" s="73"/>
      <c r="C907" s="73"/>
      <c r="D907" s="73"/>
      <c r="E907" s="73"/>
      <c r="F907" s="73"/>
      <c r="G907" s="73"/>
      <c r="H907" s="73"/>
      <c r="I907" s="73"/>
      <c r="J907" s="73"/>
      <c r="L907" s="73"/>
      <c r="M907" s="73"/>
      <c r="N907" s="73"/>
      <c r="O907" s="73"/>
      <c r="P907" s="73"/>
      <c r="Q907" s="73"/>
      <c r="R907" s="73"/>
      <c r="X907" s="73"/>
      <c r="Y907" s="73"/>
      <c r="Z907" s="73"/>
      <c r="AA907" s="73"/>
      <c r="AB907" s="73"/>
      <c r="AC907" s="73"/>
      <c r="AD907" s="73"/>
      <c r="AE907" s="73"/>
      <c r="AF907" s="73"/>
      <c r="AG907" s="73"/>
      <c r="AH907" s="73"/>
      <c r="AI907" s="73"/>
      <c r="AJ907" s="73"/>
      <c r="AK907" s="73"/>
      <c r="AL907" s="73"/>
      <c r="AM907" s="73"/>
      <c r="AN907" s="73"/>
      <c r="AO907" s="73"/>
      <c r="AP907" s="73"/>
      <c r="AQ907" s="73"/>
      <c r="AR907" s="73"/>
      <c r="AS907" s="73"/>
      <c r="AT907" s="73"/>
      <c r="AU907" s="73"/>
      <c r="AV907" s="73"/>
      <c r="AW907" s="73"/>
      <c r="AX907" s="73"/>
      <c r="AY907" s="73"/>
      <c r="AZ907" s="73"/>
      <c r="BA907" s="73"/>
      <c r="BB907" s="73"/>
      <c r="BC907" s="73"/>
      <c r="BD907" s="73"/>
      <c r="BE907" s="73"/>
      <c r="BF907" s="73"/>
      <c r="BG907" s="73"/>
      <c r="BH907" s="73"/>
      <c r="BI907" s="73"/>
      <c r="BJ907" s="73"/>
      <c r="BK907" s="73"/>
      <c r="BL907" s="73"/>
      <c r="BM907" s="73"/>
      <c r="BN907" s="73"/>
    </row>
    <row r="908" spans="1:66" ht="13.2" x14ac:dyDescent="0.3">
      <c r="A908" s="73"/>
      <c r="B908" s="73"/>
      <c r="C908" s="73"/>
      <c r="D908" s="73"/>
      <c r="E908" s="73"/>
      <c r="F908" s="73"/>
      <c r="G908" s="73"/>
      <c r="H908" s="73"/>
      <c r="I908" s="73"/>
      <c r="J908" s="73"/>
      <c r="L908" s="73"/>
      <c r="M908" s="73"/>
      <c r="N908" s="73"/>
      <c r="O908" s="73"/>
      <c r="P908" s="73"/>
      <c r="Q908" s="73"/>
      <c r="R908" s="73"/>
      <c r="X908" s="73"/>
      <c r="Y908" s="73"/>
      <c r="Z908" s="73"/>
      <c r="AA908" s="73"/>
      <c r="AB908" s="73"/>
      <c r="AC908" s="73"/>
      <c r="AD908" s="73"/>
      <c r="AE908" s="73"/>
      <c r="AF908" s="73"/>
      <c r="AG908" s="73"/>
      <c r="AH908" s="73"/>
      <c r="AI908" s="73"/>
      <c r="AJ908" s="73"/>
      <c r="AK908" s="73"/>
      <c r="AL908" s="73"/>
      <c r="AM908" s="73"/>
      <c r="AN908" s="73"/>
      <c r="AO908" s="73"/>
      <c r="AP908" s="73"/>
      <c r="AQ908" s="73"/>
      <c r="AR908" s="73"/>
      <c r="AS908" s="73"/>
      <c r="AT908" s="73"/>
      <c r="AU908" s="73"/>
      <c r="AV908" s="73"/>
      <c r="AW908" s="73"/>
      <c r="AX908" s="73"/>
      <c r="AY908" s="73"/>
      <c r="AZ908" s="73"/>
      <c r="BA908" s="73"/>
      <c r="BB908" s="73"/>
      <c r="BC908" s="73"/>
      <c r="BD908" s="73"/>
      <c r="BE908" s="73"/>
      <c r="BF908" s="73"/>
      <c r="BG908" s="73"/>
      <c r="BH908" s="73"/>
      <c r="BI908" s="73"/>
      <c r="BJ908" s="73"/>
      <c r="BK908" s="73"/>
      <c r="BL908" s="73"/>
      <c r="BM908" s="73"/>
      <c r="BN908" s="73"/>
    </row>
    <row r="909" spans="1:66" ht="13.2" x14ac:dyDescent="0.3">
      <c r="A909" s="73"/>
      <c r="B909" s="73"/>
      <c r="C909" s="73"/>
      <c r="D909" s="73"/>
      <c r="E909" s="73"/>
      <c r="F909" s="73"/>
      <c r="G909" s="73"/>
      <c r="H909" s="73"/>
      <c r="I909" s="73"/>
      <c r="J909" s="73"/>
      <c r="L909" s="73"/>
      <c r="M909" s="73"/>
      <c r="N909" s="73"/>
      <c r="O909" s="73"/>
      <c r="P909" s="73"/>
      <c r="Q909" s="73"/>
      <c r="R909" s="73"/>
      <c r="X909" s="73"/>
      <c r="Y909" s="73"/>
      <c r="Z909" s="73"/>
      <c r="AA909" s="73"/>
      <c r="AB909" s="73"/>
      <c r="AC909" s="73"/>
      <c r="AD909" s="73"/>
      <c r="AE909" s="73"/>
      <c r="AF909" s="73"/>
      <c r="AG909" s="73"/>
      <c r="AH909" s="73"/>
      <c r="AI909" s="73"/>
      <c r="AJ909" s="73"/>
      <c r="AK909" s="73"/>
      <c r="AL909" s="73"/>
      <c r="AM909" s="73"/>
      <c r="AN909" s="73"/>
      <c r="AO909" s="73"/>
      <c r="AP909" s="73"/>
      <c r="AQ909" s="73"/>
      <c r="AR909" s="73"/>
      <c r="AS909" s="73"/>
      <c r="AT909" s="73"/>
      <c r="AU909" s="73"/>
      <c r="AV909" s="73"/>
      <c r="AW909" s="73"/>
      <c r="AX909" s="73"/>
      <c r="AY909" s="73"/>
      <c r="AZ909" s="73"/>
      <c r="BA909" s="73"/>
      <c r="BB909" s="73"/>
      <c r="BC909" s="73"/>
      <c r="BD909" s="73"/>
      <c r="BE909" s="73"/>
      <c r="BF909" s="73"/>
      <c r="BG909" s="73"/>
      <c r="BH909" s="73"/>
      <c r="BI909" s="73"/>
      <c r="BJ909" s="73"/>
      <c r="BK909" s="73"/>
      <c r="BL909" s="73"/>
      <c r="BM909" s="73"/>
      <c r="BN909" s="73"/>
    </row>
    <row r="910" spans="1:66" ht="13.2" x14ac:dyDescent="0.3">
      <c r="A910" s="73"/>
      <c r="B910" s="73"/>
      <c r="C910" s="73"/>
      <c r="D910" s="73"/>
      <c r="E910" s="73"/>
      <c r="F910" s="73"/>
      <c r="G910" s="73"/>
      <c r="H910" s="73"/>
      <c r="I910" s="73"/>
      <c r="J910" s="73"/>
      <c r="L910" s="73"/>
      <c r="M910" s="73"/>
      <c r="N910" s="73"/>
      <c r="O910" s="73"/>
      <c r="P910" s="73"/>
      <c r="Q910" s="73"/>
      <c r="R910" s="73"/>
      <c r="X910" s="73"/>
      <c r="Y910" s="73"/>
      <c r="Z910" s="73"/>
      <c r="AA910" s="73"/>
      <c r="AB910" s="73"/>
      <c r="AC910" s="73"/>
      <c r="AD910" s="73"/>
      <c r="AE910" s="73"/>
      <c r="AF910" s="73"/>
      <c r="AG910" s="73"/>
      <c r="AH910" s="73"/>
      <c r="AI910" s="73"/>
      <c r="AJ910" s="73"/>
      <c r="AK910" s="73"/>
      <c r="AL910" s="73"/>
      <c r="AM910" s="73"/>
      <c r="AN910" s="73"/>
      <c r="AO910" s="73"/>
      <c r="AP910" s="73"/>
      <c r="AQ910" s="73"/>
      <c r="AR910" s="73"/>
      <c r="AS910" s="73"/>
      <c r="AT910" s="73"/>
      <c r="AU910" s="73"/>
      <c r="AV910" s="73"/>
      <c r="AW910" s="73"/>
      <c r="AX910" s="73"/>
      <c r="AY910" s="73"/>
      <c r="AZ910" s="73"/>
      <c r="BA910" s="73"/>
      <c r="BB910" s="73"/>
      <c r="BC910" s="73"/>
      <c r="BD910" s="73"/>
      <c r="BE910" s="73"/>
      <c r="BF910" s="73"/>
      <c r="BG910" s="73"/>
      <c r="BH910" s="73"/>
      <c r="BI910" s="73"/>
      <c r="BJ910" s="73"/>
      <c r="BK910" s="73"/>
      <c r="BL910" s="73"/>
      <c r="BM910" s="73"/>
      <c r="BN910" s="73"/>
    </row>
    <row r="911" spans="1:66" ht="13.2" x14ac:dyDescent="0.3">
      <c r="A911" s="73"/>
      <c r="B911" s="73"/>
      <c r="C911" s="73"/>
      <c r="D911" s="73"/>
      <c r="E911" s="73"/>
      <c r="F911" s="73"/>
      <c r="G911" s="73"/>
      <c r="H911" s="73"/>
      <c r="I911" s="73"/>
      <c r="J911" s="73"/>
      <c r="L911" s="73"/>
      <c r="M911" s="73"/>
      <c r="N911" s="73"/>
      <c r="O911" s="73"/>
      <c r="P911" s="73"/>
      <c r="Q911" s="73"/>
      <c r="R911" s="73"/>
      <c r="X911" s="73"/>
      <c r="Y911" s="73"/>
      <c r="Z911" s="73"/>
      <c r="AA911" s="73"/>
      <c r="AB911" s="73"/>
      <c r="AC911" s="73"/>
      <c r="AD911" s="73"/>
      <c r="AE911" s="73"/>
      <c r="AF911" s="73"/>
      <c r="AG911" s="73"/>
      <c r="AH911" s="73"/>
      <c r="AI911" s="73"/>
      <c r="AJ911" s="73"/>
      <c r="AK911" s="73"/>
      <c r="AL911" s="73"/>
      <c r="AM911" s="73"/>
      <c r="AN911" s="73"/>
      <c r="AO911" s="73"/>
      <c r="AP911" s="73"/>
      <c r="AQ911" s="73"/>
      <c r="AR911" s="73"/>
      <c r="AS911" s="73"/>
      <c r="AT911" s="73"/>
      <c r="AU911" s="73"/>
      <c r="AV911" s="73"/>
      <c r="AW911" s="73"/>
      <c r="AX911" s="73"/>
      <c r="AY911" s="73"/>
      <c r="AZ911" s="73"/>
      <c r="BA911" s="73"/>
      <c r="BB911" s="73"/>
      <c r="BC911" s="73"/>
      <c r="BD911" s="73"/>
      <c r="BE911" s="73"/>
      <c r="BF911" s="73"/>
      <c r="BG911" s="73"/>
      <c r="BH911" s="73"/>
      <c r="BI911" s="73"/>
      <c r="BJ911" s="73"/>
      <c r="BK911" s="73"/>
      <c r="BL911" s="73"/>
      <c r="BM911" s="73"/>
      <c r="BN911" s="73"/>
    </row>
    <row r="912" spans="1:66" ht="13.2" x14ac:dyDescent="0.3">
      <c r="A912" s="73"/>
      <c r="B912" s="73"/>
      <c r="C912" s="73"/>
      <c r="D912" s="73"/>
      <c r="E912" s="73"/>
      <c r="F912" s="73"/>
      <c r="G912" s="73"/>
      <c r="H912" s="73"/>
      <c r="I912" s="73"/>
      <c r="J912" s="73"/>
      <c r="L912" s="73"/>
      <c r="M912" s="73"/>
      <c r="N912" s="73"/>
      <c r="O912" s="73"/>
      <c r="P912" s="73"/>
      <c r="Q912" s="73"/>
      <c r="R912" s="73"/>
      <c r="X912" s="73"/>
      <c r="Y912" s="73"/>
      <c r="Z912" s="73"/>
      <c r="AA912" s="73"/>
      <c r="AB912" s="73"/>
      <c r="AC912" s="73"/>
      <c r="AD912" s="73"/>
      <c r="AE912" s="73"/>
      <c r="AF912" s="73"/>
      <c r="AG912" s="73"/>
      <c r="AH912" s="73"/>
      <c r="AI912" s="73"/>
      <c r="AJ912" s="73"/>
      <c r="AK912" s="73"/>
      <c r="AL912" s="73"/>
      <c r="AM912" s="73"/>
      <c r="AN912" s="73"/>
      <c r="AO912" s="73"/>
      <c r="AP912" s="73"/>
      <c r="AQ912" s="73"/>
      <c r="AR912" s="73"/>
      <c r="AS912" s="73"/>
      <c r="AT912" s="73"/>
      <c r="AU912" s="73"/>
      <c r="AV912" s="73"/>
      <c r="AW912" s="73"/>
      <c r="AX912" s="73"/>
      <c r="AY912" s="73"/>
      <c r="AZ912" s="73"/>
      <c r="BA912" s="73"/>
      <c r="BB912" s="73"/>
      <c r="BC912" s="73"/>
      <c r="BD912" s="73"/>
      <c r="BE912" s="73"/>
      <c r="BF912" s="73"/>
      <c r="BG912" s="73"/>
      <c r="BH912" s="73"/>
      <c r="BI912" s="73"/>
      <c r="BJ912" s="73"/>
      <c r="BK912" s="73"/>
      <c r="BL912" s="73"/>
      <c r="BM912" s="73"/>
      <c r="BN912" s="73"/>
    </row>
    <row r="913" spans="1:66" ht="13.2" x14ac:dyDescent="0.3">
      <c r="A913" s="73"/>
      <c r="B913" s="73"/>
      <c r="C913" s="73"/>
      <c r="D913" s="73"/>
      <c r="E913" s="73"/>
      <c r="F913" s="73"/>
      <c r="G913" s="73"/>
      <c r="H913" s="73"/>
      <c r="I913" s="73"/>
      <c r="J913" s="73"/>
      <c r="L913" s="73"/>
      <c r="M913" s="73"/>
      <c r="N913" s="73"/>
      <c r="O913" s="73"/>
      <c r="P913" s="73"/>
      <c r="Q913" s="73"/>
      <c r="R913" s="73"/>
      <c r="X913" s="73"/>
      <c r="Y913" s="73"/>
      <c r="Z913" s="73"/>
      <c r="AA913" s="73"/>
      <c r="AB913" s="73"/>
      <c r="AC913" s="73"/>
      <c r="AD913" s="73"/>
      <c r="AE913" s="73"/>
      <c r="AF913" s="73"/>
      <c r="AG913" s="73"/>
      <c r="AH913" s="73"/>
      <c r="AI913" s="73"/>
      <c r="AJ913" s="73"/>
      <c r="AK913" s="73"/>
      <c r="AL913" s="73"/>
      <c r="AM913" s="73"/>
      <c r="AN913" s="73"/>
      <c r="AO913" s="73"/>
      <c r="AP913" s="73"/>
      <c r="AQ913" s="73"/>
      <c r="AR913" s="73"/>
      <c r="AS913" s="73"/>
      <c r="AT913" s="73"/>
      <c r="AU913" s="73"/>
      <c r="AV913" s="73"/>
      <c r="AW913" s="73"/>
      <c r="AX913" s="73"/>
      <c r="AY913" s="73"/>
      <c r="AZ913" s="73"/>
      <c r="BA913" s="73"/>
      <c r="BB913" s="73"/>
      <c r="BC913" s="73"/>
      <c r="BD913" s="73"/>
      <c r="BE913" s="73"/>
      <c r="BF913" s="73"/>
      <c r="BG913" s="73"/>
      <c r="BH913" s="73"/>
      <c r="BI913" s="73"/>
      <c r="BJ913" s="73"/>
      <c r="BK913" s="73"/>
      <c r="BL913" s="73"/>
      <c r="BM913" s="73"/>
      <c r="BN913" s="73"/>
    </row>
    <row r="914" spans="1:66" ht="13.2" x14ac:dyDescent="0.3">
      <c r="A914" s="73"/>
      <c r="B914" s="73"/>
      <c r="C914" s="73"/>
      <c r="D914" s="73"/>
      <c r="E914" s="73"/>
      <c r="F914" s="73"/>
      <c r="G914" s="73"/>
      <c r="H914" s="73"/>
      <c r="I914" s="73"/>
      <c r="J914" s="73"/>
      <c r="L914" s="73"/>
      <c r="M914" s="73"/>
      <c r="N914" s="73"/>
      <c r="O914" s="73"/>
      <c r="P914" s="73"/>
      <c r="Q914" s="73"/>
      <c r="R914" s="73"/>
      <c r="X914" s="73"/>
      <c r="Y914" s="73"/>
      <c r="Z914" s="73"/>
      <c r="AA914" s="73"/>
      <c r="AB914" s="73"/>
      <c r="AC914" s="73"/>
      <c r="AD914" s="73"/>
      <c r="AE914" s="73"/>
      <c r="AF914" s="73"/>
      <c r="AG914" s="73"/>
      <c r="AH914" s="73"/>
      <c r="AI914" s="73"/>
      <c r="AJ914" s="73"/>
      <c r="AK914" s="73"/>
      <c r="AL914" s="73"/>
      <c r="AM914" s="73"/>
      <c r="AN914" s="73"/>
      <c r="AO914" s="73"/>
      <c r="AP914" s="73"/>
      <c r="AQ914" s="73"/>
      <c r="AR914" s="73"/>
      <c r="AS914" s="73"/>
      <c r="AT914" s="73"/>
      <c r="AU914" s="73"/>
      <c r="AV914" s="73"/>
      <c r="AW914" s="73"/>
      <c r="AX914" s="73"/>
      <c r="AY914" s="73"/>
      <c r="AZ914" s="73"/>
      <c r="BA914" s="73"/>
      <c r="BB914" s="73"/>
      <c r="BC914" s="73"/>
      <c r="BD914" s="73"/>
      <c r="BE914" s="73"/>
      <c r="BF914" s="73"/>
      <c r="BG914" s="73"/>
      <c r="BH914" s="73"/>
      <c r="BI914" s="73"/>
      <c r="BJ914" s="73"/>
      <c r="BK914" s="73"/>
      <c r="BL914" s="73"/>
      <c r="BM914" s="73"/>
      <c r="BN914" s="73"/>
    </row>
    <row r="915" spans="1:66" ht="13.2" x14ac:dyDescent="0.3">
      <c r="A915" s="73"/>
      <c r="B915" s="73"/>
      <c r="C915" s="73"/>
      <c r="D915" s="73"/>
      <c r="E915" s="73"/>
      <c r="F915" s="73"/>
      <c r="G915" s="73"/>
      <c r="H915" s="73"/>
      <c r="I915" s="73"/>
      <c r="J915" s="73"/>
      <c r="L915" s="73"/>
      <c r="M915" s="73"/>
      <c r="N915" s="73"/>
      <c r="O915" s="73"/>
      <c r="P915" s="73"/>
      <c r="Q915" s="73"/>
      <c r="R915" s="73"/>
      <c r="X915" s="73"/>
      <c r="Y915" s="73"/>
      <c r="Z915" s="73"/>
      <c r="AA915" s="73"/>
      <c r="AB915" s="73"/>
      <c r="AC915" s="73"/>
      <c r="AD915" s="73"/>
      <c r="AE915" s="73"/>
      <c r="AF915" s="73"/>
      <c r="AG915" s="73"/>
      <c r="AH915" s="73"/>
      <c r="AI915" s="73"/>
      <c r="AJ915" s="73"/>
      <c r="AK915" s="73"/>
      <c r="AL915" s="73"/>
      <c r="AM915" s="73"/>
      <c r="AN915" s="73"/>
      <c r="AO915" s="73"/>
      <c r="AP915" s="73"/>
      <c r="AQ915" s="73"/>
      <c r="AR915" s="73"/>
      <c r="AS915" s="73"/>
      <c r="AT915" s="73"/>
      <c r="AU915" s="73"/>
      <c r="AV915" s="73"/>
      <c r="AW915" s="73"/>
      <c r="AX915" s="73"/>
      <c r="AY915" s="73"/>
      <c r="AZ915" s="73"/>
      <c r="BA915" s="73"/>
      <c r="BB915" s="73"/>
      <c r="BC915" s="73"/>
      <c r="BD915" s="73"/>
      <c r="BE915" s="73"/>
      <c r="BF915" s="73"/>
      <c r="BG915" s="73"/>
      <c r="BH915" s="73"/>
      <c r="BI915" s="73"/>
      <c r="BJ915" s="73"/>
      <c r="BK915" s="73"/>
      <c r="BL915" s="73"/>
      <c r="BM915" s="73"/>
      <c r="BN915" s="73"/>
    </row>
    <row r="916" spans="1:66" ht="13.2" x14ac:dyDescent="0.3">
      <c r="A916" s="73"/>
      <c r="B916" s="73"/>
      <c r="C916" s="73"/>
      <c r="D916" s="73"/>
      <c r="E916" s="73"/>
      <c r="F916" s="73"/>
      <c r="G916" s="73"/>
      <c r="H916" s="73"/>
      <c r="I916" s="73"/>
      <c r="J916" s="73"/>
      <c r="L916" s="73"/>
      <c r="M916" s="73"/>
      <c r="N916" s="73"/>
      <c r="O916" s="73"/>
      <c r="P916" s="73"/>
      <c r="Q916" s="73"/>
      <c r="R916" s="73"/>
      <c r="X916" s="73"/>
      <c r="Y916" s="73"/>
      <c r="Z916" s="73"/>
      <c r="AA916" s="73"/>
      <c r="AB916" s="73"/>
      <c r="AC916" s="73"/>
      <c r="AD916" s="73"/>
      <c r="AE916" s="73"/>
      <c r="AF916" s="73"/>
      <c r="AG916" s="73"/>
      <c r="AH916" s="73"/>
      <c r="AI916" s="73"/>
      <c r="AJ916" s="73"/>
      <c r="AK916" s="73"/>
      <c r="AL916" s="73"/>
      <c r="AM916" s="73"/>
      <c r="AN916" s="73"/>
      <c r="AO916" s="73"/>
      <c r="AP916" s="73"/>
      <c r="AQ916" s="73"/>
      <c r="AR916" s="73"/>
      <c r="AS916" s="73"/>
      <c r="AT916" s="73"/>
      <c r="AU916" s="73"/>
      <c r="AV916" s="73"/>
      <c r="AW916" s="73"/>
      <c r="AX916" s="73"/>
      <c r="AY916" s="73"/>
      <c r="AZ916" s="73"/>
      <c r="BA916" s="73"/>
      <c r="BB916" s="73"/>
      <c r="BC916" s="73"/>
      <c r="BD916" s="73"/>
      <c r="BE916" s="73"/>
      <c r="BF916" s="73"/>
      <c r="BG916" s="73"/>
      <c r="BH916" s="73"/>
      <c r="BI916" s="73"/>
      <c r="BJ916" s="73"/>
      <c r="BK916" s="73"/>
      <c r="BL916" s="73"/>
      <c r="BM916" s="73"/>
      <c r="BN916" s="73"/>
    </row>
    <row r="917" spans="1:66" ht="13.2" x14ac:dyDescent="0.3">
      <c r="A917" s="73"/>
      <c r="B917" s="73"/>
      <c r="C917" s="73"/>
      <c r="D917" s="73"/>
      <c r="E917" s="73"/>
      <c r="F917" s="73"/>
      <c r="G917" s="73"/>
      <c r="H917" s="73"/>
      <c r="I917" s="73"/>
      <c r="J917" s="73"/>
      <c r="L917" s="73"/>
      <c r="M917" s="73"/>
      <c r="N917" s="73"/>
      <c r="O917" s="73"/>
      <c r="P917" s="73"/>
      <c r="Q917" s="73"/>
      <c r="R917" s="73"/>
      <c r="X917" s="73"/>
      <c r="Y917" s="73"/>
      <c r="Z917" s="73"/>
      <c r="AA917" s="73"/>
      <c r="AB917" s="73"/>
      <c r="AC917" s="73"/>
      <c r="AD917" s="73"/>
      <c r="AE917" s="73"/>
      <c r="AF917" s="73"/>
      <c r="AG917" s="73"/>
      <c r="AH917" s="73"/>
      <c r="AI917" s="73"/>
      <c r="AJ917" s="73"/>
      <c r="AK917" s="73"/>
      <c r="AL917" s="73"/>
      <c r="AM917" s="73"/>
      <c r="AN917" s="73"/>
      <c r="AO917" s="73"/>
      <c r="AP917" s="73"/>
      <c r="AQ917" s="73"/>
      <c r="AR917" s="73"/>
      <c r="AS917" s="73"/>
      <c r="AT917" s="73"/>
      <c r="AU917" s="73"/>
      <c r="AV917" s="73"/>
      <c r="AW917" s="73"/>
      <c r="AX917" s="73"/>
      <c r="AY917" s="73"/>
      <c r="AZ917" s="73"/>
      <c r="BA917" s="73"/>
      <c r="BB917" s="73"/>
      <c r="BC917" s="73"/>
      <c r="BD917" s="73"/>
      <c r="BE917" s="73"/>
      <c r="BF917" s="73"/>
      <c r="BG917" s="73"/>
      <c r="BH917" s="73"/>
      <c r="BI917" s="73"/>
      <c r="BJ917" s="73"/>
      <c r="BK917" s="73"/>
      <c r="BL917" s="73"/>
      <c r="BM917" s="73"/>
      <c r="BN917" s="73"/>
    </row>
    <row r="918" spans="1:66" ht="13.2" x14ac:dyDescent="0.3">
      <c r="A918" s="73"/>
      <c r="B918" s="73"/>
      <c r="C918" s="73"/>
      <c r="D918" s="73"/>
      <c r="E918" s="73"/>
      <c r="F918" s="73"/>
      <c r="G918" s="73"/>
      <c r="H918" s="73"/>
      <c r="I918" s="73"/>
      <c r="J918" s="73"/>
      <c r="L918" s="73"/>
      <c r="M918" s="73"/>
      <c r="N918" s="73"/>
      <c r="O918" s="73"/>
      <c r="P918" s="73"/>
      <c r="Q918" s="73"/>
      <c r="R918" s="73"/>
      <c r="X918" s="73"/>
      <c r="Y918" s="73"/>
      <c r="Z918" s="73"/>
      <c r="AA918" s="73"/>
      <c r="AB918" s="73"/>
      <c r="AC918" s="73"/>
      <c r="AD918" s="73"/>
      <c r="AE918" s="73"/>
      <c r="AF918" s="73"/>
      <c r="AG918" s="73"/>
      <c r="AH918" s="73"/>
      <c r="AI918" s="73"/>
      <c r="AJ918" s="73"/>
      <c r="AK918" s="73"/>
      <c r="AL918" s="73"/>
      <c r="AM918" s="73"/>
      <c r="AN918" s="73"/>
      <c r="AO918" s="73"/>
      <c r="AP918" s="73"/>
      <c r="AQ918" s="73"/>
      <c r="AR918" s="73"/>
      <c r="AS918" s="73"/>
      <c r="AT918" s="73"/>
      <c r="AU918" s="73"/>
      <c r="AV918" s="73"/>
      <c r="AW918" s="73"/>
      <c r="AX918" s="73"/>
      <c r="AY918" s="73"/>
      <c r="AZ918" s="73"/>
      <c r="BA918" s="73"/>
      <c r="BB918" s="73"/>
      <c r="BC918" s="73"/>
      <c r="BD918" s="73"/>
      <c r="BE918" s="73"/>
      <c r="BF918" s="73"/>
      <c r="BG918" s="73"/>
      <c r="BH918" s="73"/>
      <c r="BI918" s="73"/>
      <c r="BJ918" s="73"/>
      <c r="BK918" s="73"/>
      <c r="BL918" s="73"/>
      <c r="BM918" s="73"/>
      <c r="BN918" s="73"/>
    </row>
    <row r="919" spans="1:66" ht="13.2" x14ac:dyDescent="0.3">
      <c r="A919" s="73"/>
      <c r="B919" s="73"/>
      <c r="C919" s="73"/>
      <c r="D919" s="73"/>
      <c r="E919" s="73"/>
      <c r="F919" s="73"/>
      <c r="G919" s="73"/>
      <c r="H919" s="73"/>
      <c r="I919" s="73"/>
      <c r="J919" s="73"/>
      <c r="L919" s="73"/>
      <c r="M919" s="73"/>
      <c r="N919" s="73"/>
      <c r="O919" s="73"/>
      <c r="P919" s="73"/>
      <c r="Q919" s="73"/>
      <c r="R919" s="73"/>
      <c r="X919" s="73"/>
      <c r="Y919" s="73"/>
      <c r="Z919" s="73"/>
      <c r="AA919" s="73"/>
      <c r="AB919" s="73"/>
      <c r="AC919" s="73"/>
      <c r="AD919" s="73"/>
      <c r="AE919" s="73"/>
      <c r="AF919" s="73"/>
      <c r="AG919" s="73"/>
      <c r="AH919" s="73"/>
      <c r="AI919" s="73"/>
      <c r="AJ919" s="73"/>
      <c r="AK919" s="73"/>
      <c r="AL919" s="73"/>
      <c r="AM919" s="73"/>
      <c r="AN919" s="73"/>
      <c r="AO919" s="73"/>
      <c r="AP919" s="73"/>
      <c r="AQ919" s="73"/>
      <c r="AR919" s="73"/>
      <c r="AS919" s="73"/>
      <c r="AT919" s="73"/>
      <c r="AU919" s="73"/>
      <c r="AV919" s="73"/>
      <c r="AW919" s="73"/>
      <c r="AX919" s="73"/>
      <c r="AY919" s="73"/>
      <c r="AZ919" s="73"/>
      <c r="BA919" s="73"/>
      <c r="BB919" s="73"/>
      <c r="BC919" s="73"/>
      <c r="BD919" s="73"/>
      <c r="BE919" s="73"/>
      <c r="BF919" s="73"/>
      <c r="BG919" s="73"/>
      <c r="BH919" s="73"/>
      <c r="BI919" s="73"/>
      <c r="BJ919" s="73"/>
      <c r="BK919" s="73"/>
      <c r="BL919" s="73"/>
      <c r="BM919" s="73"/>
      <c r="BN919" s="73"/>
    </row>
    <row r="920" spans="1:66" ht="13.2" x14ac:dyDescent="0.3">
      <c r="A920" s="73"/>
      <c r="B920" s="73"/>
      <c r="C920" s="73"/>
      <c r="D920" s="73"/>
      <c r="E920" s="73"/>
      <c r="F920" s="73"/>
      <c r="G920" s="73"/>
      <c r="H920" s="73"/>
      <c r="I920" s="73"/>
      <c r="J920" s="73"/>
      <c r="L920" s="73"/>
      <c r="M920" s="73"/>
      <c r="N920" s="73"/>
      <c r="O920" s="73"/>
      <c r="P920" s="73"/>
      <c r="Q920" s="73"/>
      <c r="R920" s="73"/>
      <c r="X920" s="73"/>
      <c r="Y920" s="73"/>
      <c r="Z920" s="73"/>
      <c r="AA920" s="73"/>
      <c r="AB920" s="73"/>
      <c r="AC920" s="73"/>
      <c r="AD920" s="73"/>
      <c r="AE920" s="73"/>
      <c r="AF920" s="73"/>
      <c r="AG920" s="73"/>
      <c r="AH920" s="73"/>
      <c r="AI920" s="73"/>
      <c r="AJ920" s="73"/>
      <c r="AK920" s="73"/>
      <c r="AL920" s="73"/>
      <c r="AM920" s="73"/>
      <c r="AN920" s="73"/>
      <c r="AO920" s="73"/>
      <c r="AP920" s="73"/>
      <c r="AQ920" s="73"/>
      <c r="AR920" s="73"/>
      <c r="AS920" s="73"/>
      <c r="AT920" s="73"/>
      <c r="AU920" s="73"/>
      <c r="AV920" s="73"/>
      <c r="AW920" s="73"/>
      <c r="AX920" s="73"/>
      <c r="AY920" s="73"/>
      <c r="AZ920" s="73"/>
      <c r="BA920" s="73"/>
      <c r="BB920" s="73"/>
      <c r="BC920" s="73"/>
      <c r="BD920" s="73"/>
      <c r="BE920" s="73"/>
      <c r="BF920" s="73"/>
      <c r="BG920" s="73"/>
      <c r="BH920" s="73"/>
      <c r="BI920" s="73"/>
      <c r="BJ920" s="73"/>
      <c r="BK920" s="73"/>
      <c r="BL920" s="73"/>
      <c r="BM920" s="73"/>
      <c r="BN920" s="73"/>
    </row>
    <row r="921" spans="1:66" ht="13.2" x14ac:dyDescent="0.3">
      <c r="A921" s="73"/>
      <c r="B921" s="73"/>
      <c r="C921" s="73"/>
      <c r="D921" s="73"/>
      <c r="E921" s="73"/>
      <c r="F921" s="73"/>
      <c r="G921" s="73"/>
      <c r="H921" s="73"/>
      <c r="I921" s="73"/>
      <c r="J921" s="73"/>
      <c r="L921" s="73"/>
      <c r="M921" s="73"/>
      <c r="N921" s="73"/>
      <c r="O921" s="73"/>
      <c r="P921" s="73"/>
      <c r="Q921" s="73"/>
      <c r="R921" s="73"/>
      <c r="X921" s="73"/>
      <c r="Y921" s="73"/>
      <c r="Z921" s="73"/>
      <c r="AA921" s="73"/>
      <c r="AB921" s="73"/>
      <c r="AC921" s="73"/>
      <c r="AD921" s="73"/>
      <c r="AE921" s="73"/>
      <c r="AF921" s="73"/>
      <c r="AG921" s="73"/>
      <c r="AH921" s="73"/>
      <c r="AI921" s="73"/>
      <c r="AJ921" s="73"/>
      <c r="AK921" s="73"/>
      <c r="AL921" s="73"/>
      <c r="AM921" s="73"/>
      <c r="AN921" s="73"/>
      <c r="AO921" s="73"/>
      <c r="AP921" s="73"/>
      <c r="AQ921" s="73"/>
      <c r="AR921" s="73"/>
      <c r="AS921" s="73"/>
      <c r="AT921" s="73"/>
      <c r="AU921" s="73"/>
      <c r="AV921" s="73"/>
      <c r="AW921" s="73"/>
      <c r="AX921" s="73"/>
      <c r="AY921" s="73"/>
      <c r="AZ921" s="73"/>
      <c r="BA921" s="73"/>
      <c r="BB921" s="73"/>
      <c r="BC921" s="73"/>
      <c r="BD921" s="73"/>
      <c r="BE921" s="73"/>
      <c r="BF921" s="73"/>
      <c r="BG921" s="73"/>
      <c r="BH921" s="73"/>
      <c r="BI921" s="73"/>
      <c r="BJ921" s="73"/>
      <c r="BK921" s="73"/>
      <c r="BL921" s="73"/>
      <c r="BM921" s="73"/>
      <c r="BN921" s="73"/>
    </row>
    <row r="922" spans="1:66" ht="13.2" x14ac:dyDescent="0.3">
      <c r="A922" s="73"/>
      <c r="B922" s="73"/>
      <c r="C922" s="73"/>
      <c r="D922" s="73"/>
      <c r="E922" s="73"/>
      <c r="F922" s="73"/>
      <c r="G922" s="73"/>
      <c r="H922" s="73"/>
      <c r="I922" s="73"/>
      <c r="J922" s="73"/>
      <c r="L922" s="73"/>
      <c r="M922" s="73"/>
      <c r="N922" s="73"/>
      <c r="O922" s="73"/>
      <c r="P922" s="73"/>
      <c r="Q922" s="73"/>
      <c r="R922" s="73"/>
      <c r="X922" s="73"/>
      <c r="Y922" s="73"/>
      <c r="Z922" s="73"/>
      <c r="AA922" s="73"/>
      <c r="AB922" s="73"/>
      <c r="AC922" s="73"/>
      <c r="AD922" s="73"/>
      <c r="AE922" s="73"/>
      <c r="AF922" s="73"/>
      <c r="AG922" s="73"/>
      <c r="AH922" s="73"/>
      <c r="AI922" s="73"/>
      <c r="AJ922" s="73"/>
      <c r="AK922" s="73"/>
      <c r="AL922" s="73"/>
      <c r="AM922" s="73"/>
      <c r="AN922" s="73"/>
      <c r="AO922" s="73"/>
      <c r="AP922" s="73"/>
      <c r="AQ922" s="73"/>
      <c r="AR922" s="73"/>
      <c r="AS922" s="73"/>
      <c r="AT922" s="73"/>
      <c r="AU922" s="73"/>
      <c r="AV922" s="73"/>
      <c r="AW922" s="73"/>
      <c r="AX922" s="73"/>
      <c r="AY922" s="73"/>
      <c r="AZ922" s="73"/>
      <c r="BA922" s="73"/>
      <c r="BB922" s="73"/>
      <c r="BC922" s="73"/>
      <c r="BD922" s="73"/>
      <c r="BE922" s="73"/>
      <c r="BF922" s="73"/>
      <c r="BG922" s="73"/>
      <c r="BH922" s="73"/>
      <c r="BI922" s="73"/>
      <c r="BJ922" s="73"/>
      <c r="BK922" s="73"/>
      <c r="BL922" s="73"/>
      <c r="BM922" s="73"/>
      <c r="BN922" s="73"/>
    </row>
    <row r="923" spans="1:66" ht="13.2" x14ac:dyDescent="0.3">
      <c r="A923" s="73"/>
      <c r="B923" s="73"/>
      <c r="C923" s="73"/>
      <c r="D923" s="73"/>
      <c r="E923" s="73"/>
      <c r="F923" s="73"/>
      <c r="G923" s="73"/>
      <c r="H923" s="73"/>
      <c r="I923" s="73"/>
      <c r="J923" s="73"/>
      <c r="L923" s="73"/>
      <c r="M923" s="73"/>
      <c r="N923" s="73"/>
      <c r="O923" s="73"/>
      <c r="P923" s="73"/>
      <c r="Q923" s="73"/>
      <c r="R923" s="73"/>
      <c r="X923" s="73"/>
      <c r="Y923" s="73"/>
      <c r="Z923" s="73"/>
      <c r="AA923" s="73"/>
      <c r="AB923" s="73"/>
      <c r="AC923" s="73"/>
      <c r="AD923" s="73"/>
      <c r="AE923" s="73"/>
      <c r="AF923" s="73"/>
      <c r="AG923" s="73"/>
      <c r="AH923" s="73"/>
      <c r="AI923" s="73"/>
      <c r="AJ923" s="73"/>
      <c r="AK923" s="73"/>
      <c r="AL923" s="73"/>
      <c r="AM923" s="73"/>
      <c r="AN923" s="73"/>
      <c r="AO923" s="73"/>
      <c r="AP923" s="73"/>
      <c r="AQ923" s="73"/>
      <c r="AR923" s="73"/>
      <c r="AS923" s="73"/>
      <c r="AT923" s="73"/>
      <c r="AU923" s="73"/>
      <c r="AV923" s="73"/>
      <c r="AW923" s="73"/>
      <c r="AX923" s="73"/>
      <c r="AY923" s="73"/>
      <c r="AZ923" s="73"/>
      <c r="BA923" s="73"/>
      <c r="BB923" s="73"/>
      <c r="BC923" s="73"/>
      <c r="BD923" s="73"/>
      <c r="BE923" s="73"/>
      <c r="BF923" s="73"/>
      <c r="BG923" s="73"/>
      <c r="BH923" s="73"/>
      <c r="BI923" s="73"/>
      <c r="BJ923" s="73"/>
      <c r="BK923" s="73"/>
      <c r="BL923" s="73"/>
      <c r="BM923" s="73"/>
      <c r="BN923" s="73"/>
    </row>
    <row r="924" spans="1:66" ht="13.2" x14ac:dyDescent="0.3">
      <c r="A924" s="73"/>
      <c r="B924" s="73"/>
      <c r="C924" s="73"/>
      <c r="D924" s="73"/>
      <c r="E924" s="73"/>
      <c r="F924" s="73"/>
      <c r="G924" s="73"/>
      <c r="H924" s="73"/>
      <c r="I924" s="73"/>
      <c r="J924" s="73"/>
      <c r="L924" s="73"/>
      <c r="M924" s="73"/>
      <c r="N924" s="73"/>
      <c r="O924" s="73"/>
      <c r="P924" s="73"/>
      <c r="Q924" s="73"/>
      <c r="R924" s="73"/>
      <c r="X924" s="73"/>
      <c r="Y924" s="73"/>
      <c r="Z924" s="73"/>
      <c r="AA924" s="73"/>
      <c r="AB924" s="73"/>
      <c r="AC924" s="73"/>
      <c r="AD924" s="73"/>
      <c r="AE924" s="73"/>
      <c r="AF924" s="73"/>
      <c r="AG924" s="73"/>
      <c r="AH924" s="73"/>
      <c r="AI924" s="73"/>
      <c r="AJ924" s="73"/>
      <c r="AK924" s="73"/>
      <c r="AL924" s="73"/>
      <c r="AM924" s="73"/>
      <c r="AN924" s="73"/>
      <c r="AO924" s="73"/>
      <c r="AP924" s="73"/>
      <c r="AQ924" s="73"/>
      <c r="AR924" s="73"/>
      <c r="AS924" s="73"/>
      <c r="AT924" s="73"/>
      <c r="AU924" s="73"/>
      <c r="AV924" s="73"/>
      <c r="AW924" s="73"/>
      <c r="AX924" s="73"/>
      <c r="AY924" s="73"/>
      <c r="AZ924" s="73"/>
      <c r="BA924" s="73"/>
      <c r="BB924" s="73"/>
      <c r="BC924" s="73"/>
      <c r="BD924" s="73"/>
      <c r="BE924" s="73"/>
      <c r="BF924" s="73"/>
      <c r="BG924" s="73"/>
      <c r="BH924" s="73"/>
      <c r="BI924" s="73"/>
      <c r="BJ924" s="73"/>
      <c r="BK924" s="73"/>
      <c r="BL924" s="73"/>
      <c r="BM924" s="73"/>
      <c r="BN924" s="73"/>
    </row>
    <row r="925" spans="1:66" ht="13.2" x14ac:dyDescent="0.3">
      <c r="A925" s="73"/>
      <c r="B925" s="73"/>
      <c r="C925" s="73"/>
      <c r="D925" s="73"/>
      <c r="E925" s="73"/>
      <c r="F925" s="73"/>
      <c r="G925" s="73"/>
      <c r="H925" s="73"/>
      <c r="I925" s="73"/>
      <c r="J925" s="73"/>
      <c r="L925" s="73"/>
      <c r="M925" s="73"/>
      <c r="N925" s="73"/>
      <c r="O925" s="73"/>
      <c r="P925" s="73"/>
      <c r="Q925" s="73"/>
      <c r="R925" s="73"/>
      <c r="X925" s="73"/>
      <c r="Y925" s="73"/>
      <c r="Z925" s="73"/>
      <c r="AA925" s="73"/>
      <c r="AB925" s="73"/>
      <c r="AC925" s="73"/>
      <c r="AD925" s="73"/>
      <c r="AE925" s="73"/>
      <c r="AF925" s="73"/>
      <c r="AG925" s="73"/>
      <c r="AH925" s="73"/>
      <c r="AI925" s="73"/>
      <c r="AJ925" s="73"/>
      <c r="AK925" s="73"/>
      <c r="AL925" s="73"/>
      <c r="AM925" s="73"/>
      <c r="AN925" s="73"/>
      <c r="AO925" s="73"/>
      <c r="AP925" s="73"/>
      <c r="AQ925" s="73"/>
      <c r="AR925" s="73"/>
      <c r="AS925" s="73"/>
      <c r="AT925" s="73"/>
      <c r="AU925" s="73"/>
      <c r="AV925" s="73"/>
      <c r="AW925" s="73"/>
      <c r="AX925" s="73"/>
      <c r="AY925" s="73"/>
      <c r="AZ925" s="73"/>
      <c r="BA925" s="73"/>
      <c r="BB925" s="73"/>
      <c r="BC925" s="73"/>
      <c r="BD925" s="73"/>
      <c r="BE925" s="73"/>
      <c r="BF925" s="73"/>
      <c r="BG925" s="73"/>
      <c r="BH925" s="73"/>
      <c r="BI925" s="73"/>
      <c r="BJ925" s="73"/>
      <c r="BK925" s="73"/>
      <c r="BL925" s="73"/>
      <c r="BM925" s="73"/>
      <c r="BN925" s="73"/>
    </row>
    <row r="926" spans="1:66" ht="13.2" x14ac:dyDescent="0.3">
      <c r="A926" s="73"/>
      <c r="B926" s="73"/>
      <c r="C926" s="73"/>
      <c r="D926" s="73"/>
      <c r="E926" s="73"/>
      <c r="F926" s="73"/>
      <c r="G926" s="73"/>
      <c r="H926" s="73"/>
      <c r="I926" s="73"/>
      <c r="J926" s="73"/>
      <c r="L926" s="73"/>
      <c r="M926" s="73"/>
      <c r="N926" s="73"/>
      <c r="O926" s="73"/>
      <c r="P926" s="73"/>
      <c r="Q926" s="73"/>
      <c r="R926" s="73"/>
      <c r="X926" s="73"/>
      <c r="Y926" s="73"/>
      <c r="Z926" s="73"/>
      <c r="AA926" s="73"/>
      <c r="AB926" s="73"/>
      <c r="AC926" s="73"/>
      <c r="AD926" s="73"/>
      <c r="AE926" s="73"/>
      <c r="AF926" s="73"/>
      <c r="AG926" s="73"/>
      <c r="AH926" s="73"/>
      <c r="AI926" s="73"/>
      <c r="AJ926" s="73"/>
      <c r="AK926" s="73"/>
      <c r="AL926" s="73"/>
      <c r="AM926" s="73"/>
      <c r="AN926" s="73"/>
      <c r="AO926" s="73"/>
      <c r="AP926" s="73"/>
      <c r="AQ926" s="73"/>
      <c r="AR926" s="73"/>
      <c r="AS926" s="73"/>
      <c r="AT926" s="73"/>
      <c r="AU926" s="73"/>
      <c r="AV926" s="73"/>
      <c r="AW926" s="73"/>
      <c r="AX926" s="73"/>
      <c r="AY926" s="73"/>
      <c r="AZ926" s="73"/>
      <c r="BA926" s="73"/>
      <c r="BB926" s="73"/>
      <c r="BC926" s="73"/>
      <c r="BD926" s="73"/>
      <c r="BE926" s="73"/>
      <c r="BF926" s="73"/>
      <c r="BG926" s="73"/>
      <c r="BH926" s="73"/>
      <c r="BI926" s="73"/>
      <c r="BJ926" s="73"/>
      <c r="BK926" s="73"/>
      <c r="BL926" s="73"/>
      <c r="BM926" s="73"/>
      <c r="BN926" s="73"/>
    </row>
    <row r="927" spans="1:66" ht="13.2" x14ac:dyDescent="0.3">
      <c r="A927" s="73"/>
      <c r="B927" s="73"/>
      <c r="C927" s="73"/>
      <c r="D927" s="73"/>
      <c r="E927" s="73"/>
      <c r="F927" s="73"/>
      <c r="G927" s="73"/>
      <c r="H927" s="73"/>
      <c r="I927" s="73"/>
      <c r="J927" s="73"/>
      <c r="L927" s="73"/>
      <c r="M927" s="73"/>
      <c r="N927" s="73"/>
      <c r="O927" s="73"/>
      <c r="P927" s="73"/>
      <c r="Q927" s="73"/>
      <c r="R927" s="73"/>
      <c r="X927" s="73"/>
      <c r="Y927" s="73"/>
      <c r="Z927" s="73"/>
      <c r="AA927" s="73"/>
      <c r="AB927" s="73"/>
      <c r="AC927" s="73"/>
      <c r="AD927" s="73"/>
      <c r="AE927" s="73"/>
      <c r="AF927" s="73"/>
      <c r="AG927" s="73"/>
      <c r="AH927" s="73"/>
      <c r="AI927" s="73"/>
      <c r="AJ927" s="73"/>
      <c r="AK927" s="73"/>
      <c r="AL927" s="73"/>
      <c r="AM927" s="73"/>
      <c r="AN927" s="73"/>
      <c r="AO927" s="73"/>
      <c r="AP927" s="73"/>
      <c r="AQ927" s="73"/>
      <c r="AR927" s="73"/>
      <c r="AS927" s="73"/>
      <c r="AT927" s="73"/>
      <c r="AU927" s="73"/>
      <c r="AV927" s="73"/>
      <c r="AW927" s="73"/>
      <c r="AX927" s="73"/>
      <c r="AY927" s="73"/>
      <c r="AZ927" s="73"/>
      <c r="BA927" s="73"/>
      <c r="BB927" s="73"/>
      <c r="BC927" s="73"/>
      <c r="BD927" s="73"/>
      <c r="BE927" s="73"/>
      <c r="BF927" s="73"/>
      <c r="BG927" s="73"/>
      <c r="BH927" s="73"/>
      <c r="BI927" s="73"/>
      <c r="BJ927" s="73"/>
      <c r="BK927" s="73"/>
      <c r="BL927" s="73"/>
      <c r="BM927" s="73"/>
      <c r="BN927" s="73"/>
    </row>
    <row r="928" spans="1:66" ht="13.2" x14ac:dyDescent="0.3">
      <c r="A928" s="73"/>
      <c r="B928" s="73"/>
      <c r="C928" s="73"/>
      <c r="D928" s="73"/>
      <c r="E928" s="73"/>
      <c r="F928" s="73"/>
      <c r="G928" s="73"/>
      <c r="H928" s="73"/>
      <c r="I928" s="73"/>
      <c r="J928" s="73"/>
      <c r="L928" s="73"/>
      <c r="M928" s="73"/>
      <c r="N928" s="73"/>
      <c r="O928" s="73"/>
      <c r="P928" s="73"/>
      <c r="Q928" s="73"/>
      <c r="R928" s="73"/>
      <c r="X928" s="73"/>
      <c r="Y928" s="73"/>
      <c r="Z928" s="73"/>
      <c r="AA928" s="73"/>
      <c r="AB928" s="73"/>
      <c r="AC928" s="73"/>
      <c r="AD928" s="73"/>
      <c r="AE928" s="73"/>
      <c r="AF928" s="73"/>
      <c r="AG928" s="73"/>
      <c r="AH928" s="73"/>
      <c r="AI928" s="73"/>
      <c r="AJ928" s="73"/>
      <c r="AK928" s="73"/>
      <c r="AL928" s="73"/>
      <c r="AM928" s="73"/>
      <c r="AN928" s="73"/>
      <c r="AO928" s="73"/>
      <c r="AP928" s="73"/>
      <c r="AQ928" s="73"/>
      <c r="AR928" s="73"/>
      <c r="AS928" s="73"/>
      <c r="AT928" s="73"/>
      <c r="AU928" s="73"/>
      <c r="AV928" s="73"/>
      <c r="AW928" s="73"/>
      <c r="AX928" s="73"/>
      <c r="AY928" s="73"/>
      <c r="AZ928" s="73"/>
      <c r="BA928" s="73"/>
      <c r="BB928" s="73"/>
      <c r="BC928" s="73"/>
      <c r="BD928" s="73"/>
      <c r="BE928" s="73"/>
      <c r="BF928" s="73"/>
      <c r="BG928" s="73"/>
      <c r="BH928" s="73"/>
      <c r="BI928" s="73"/>
      <c r="BJ928" s="73"/>
      <c r="BK928" s="73"/>
      <c r="BL928" s="73"/>
      <c r="BM928" s="73"/>
      <c r="BN928" s="73"/>
    </row>
    <row r="929" spans="1:66" ht="13.2" x14ac:dyDescent="0.3">
      <c r="A929" s="73"/>
      <c r="B929" s="73"/>
      <c r="C929" s="73"/>
      <c r="D929" s="73"/>
      <c r="E929" s="73"/>
      <c r="F929" s="73"/>
      <c r="G929" s="73"/>
      <c r="H929" s="73"/>
      <c r="I929" s="73"/>
      <c r="J929" s="73"/>
      <c r="L929" s="73"/>
      <c r="M929" s="73"/>
      <c r="N929" s="73"/>
      <c r="O929" s="73"/>
      <c r="P929" s="73"/>
      <c r="Q929" s="73"/>
      <c r="R929" s="73"/>
      <c r="X929" s="73"/>
      <c r="Y929" s="73"/>
      <c r="Z929" s="73"/>
      <c r="AA929" s="73"/>
      <c r="AB929" s="73"/>
      <c r="AC929" s="73"/>
      <c r="AD929" s="73"/>
      <c r="AE929" s="73"/>
      <c r="AF929" s="73"/>
      <c r="AG929" s="73"/>
      <c r="AH929" s="73"/>
      <c r="AI929" s="73"/>
      <c r="AJ929" s="73"/>
      <c r="AK929" s="73"/>
      <c r="AL929" s="73"/>
      <c r="AM929" s="73"/>
      <c r="AN929" s="73"/>
      <c r="AO929" s="73"/>
      <c r="AP929" s="73"/>
      <c r="AQ929" s="73"/>
      <c r="AR929" s="73"/>
      <c r="AS929" s="73"/>
      <c r="AT929" s="73"/>
      <c r="AU929" s="73"/>
      <c r="AV929" s="73"/>
      <c r="AW929" s="73"/>
      <c r="AX929" s="73"/>
      <c r="AY929" s="73"/>
      <c r="AZ929" s="73"/>
      <c r="BA929" s="73"/>
      <c r="BB929" s="73"/>
      <c r="BC929" s="73"/>
      <c r="BD929" s="73"/>
      <c r="BE929" s="73"/>
      <c r="BF929" s="73"/>
      <c r="BG929" s="73"/>
      <c r="BH929" s="73"/>
      <c r="BI929" s="73"/>
      <c r="BJ929" s="73"/>
      <c r="BK929" s="73"/>
      <c r="BL929" s="73"/>
      <c r="BM929" s="73"/>
      <c r="BN929" s="73"/>
    </row>
    <row r="930" spans="1:66" ht="13.2" x14ac:dyDescent="0.3">
      <c r="A930" s="73"/>
      <c r="B930" s="73"/>
      <c r="C930" s="73"/>
      <c r="D930" s="73"/>
      <c r="E930" s="73"/>
      <c r="F930" s="73"/>
      <c r="G930" s="73"/>
      <c r="H930" s="73"/>
      <c r="I930" s="73"/>
      <c r="J930" s="73"/>
      <c r="L930" s="73"/>
      <c r="M930" s="73"/>
      <c r="N930" s="73"/>
      <c r="O930" s="73"/>
      <c r="P930" s="73"/>
      <c r="Q930" s="73"/>
      <c r="R930" s="73"/>
      <c r="X930" s="73"/>
      <c r="Y930" s="73"/>
      <c r="Z930" s="73"/>
      <c r="AA930" s="73"/>
      <c r="AB930" s="73"/>
      <c r="AC930" s="73"/>
      <c r="AD930" s="73"/>
      <c r="AE930" s="73"/>
      <c r="AF930" s="73"/>
      <c r="AG930" s="73"/>
      <c r="AH930" s="73"/>
      <c r="AI930" s="73"/>
      <c r="AJ930" s="73"/>
      <c r="AK930" s="73"/>
      <c r="AL930" s="73"/>
      <c r="AM930" s="73"/>
      <c r="AN930" s="73"/>
      <c r="AO930" s="73"/>
      <c r="AP930" s="73"/>
      <c r="AQ930" s="73"/>
      <c r="AR930" s="73"/>
      <c r="AS930" s="73"/>
      <c r="AT930" s="73"/>
      <c r="AU930" s="73"/>
      <c r="AV930" s="73"/>
      <c r="AW930" s="73"/>
      <c r="AX930" s="73"/>
      <c r="AY930" s="73"/>
      <c r="AZ930" s="73"/>
      <c r="BA930" s="73"/>
      <c r="BB930" s="73"/>
      <c r="BC930" s="73"/>
      <c r="BD930" s="73"/>
      <c r="BE930" s="73"/>
      <c r="BF930" s="73"/>
      <c r="BG930" s="73"/>
      <c r="BH930" s="73"/>
      <c r="BI930" s="73"/>
      <c r="BJ930" s="73"/>
      <c r="BK930" s="73"/>
      <c r="BL930" s="73"/>
      <c r="BM930" s="73"/>
      <c r="BN930" s="73"/>
    </row>
    <row r="931" spans="1:66" ht="13.2" x14ac:dyDescent="0.3">
      <c r="A931" s="73"/>
      <c r="B931" s="73"/>
      <c r="C931" s="73"/>
      <c r="D931" s="73"/>
      <c r="E931" s="73"/>
      <c r="F931" s="73"/>
      <c r="G931" s="73"/>
      <c r="H931" s="73"/>
      <c r="I931" s="73"/>
      <c r="J931" s="73"/>
      <c r="L931" s="73"/>
      <c r="M931" s="73"/>
      <c r="N931" s="73"/>
      <c r="O931" s="73"/>
      <c r="P931" s="73"/>
      <c r="Q931" s="73"/>
      <c r="R931" s="73"/>
      <c r="X931" s="73"/>
      <c r="Y931" s="73"/>
      <c r="Z931" s="73"/>
      <c r="AA931" s="73"/>
      <c r="AB931" s="73"/>
      <c r="AC931" s="73"/>
      <c r="AD931" s="73"/>
      <c r="AE931" s="73"/>
      <c r="AF931" s="73"/>
      <c r="AG931" s="73"/>
      <c r="AH931" s="73"/>
      <c r="AI931" s="73"/>
      <c r="AJ931" s="73"/>
      <c r="AK931" s="73"/>
      <c r="AL931" s="73"/>
      <c r="AM931" s="73"/>
      <c r="AN931" s="73"/>
      <c r="AO931" s="73"/>
      <c r="AP931" s="73"/>
      <c r="AQ931" s="73"/>
      <c r="AR931" s="73"/>
      <c r="AS931" s="73"/>
      <c r="AT931" s="73"/>
      <c r="AU931" s="73"/>
      <c r="AV931" s="73"/>
      <c r="AW931" s="73"/>
      <c r="AX931" s="73"/>
      <c r="AY931" s="73"/>
      <c r="AZ931" s="73"/>
      <c r="BA931" s="73"/>
      <c r="BB931" s="73"/>
      <c r="BC931" s="73"/>
      <c r="BD931" s="73"/>
      <c r="BE931" s="73"/>
      <c r="BF931" s="73"/>
      <c r="BG931" s="73"/>
      <c r="BH931" s="73"/>
      <c r="BI931" s="73"/>
      <c r="BJ931" s="73"/>
      <c r="BK931" s="73"/>
      <c r="BL931" s="73"/>
      <c r="BM931" s="73"/>
      <c r="BN931" s="73"/>
    </row>
    <row r="932" spans="1:66" ht="13.2" x14ac:dyDescent="0.3">
      <c r="A932" s="73"/>
      <c r="B932" s="73"/>
      <c r="C932" s="73"/>
      <c r="D932" s="73"/>
      <c r="E932" s="73"/>
      <c r="F932" s="73"/>
      <c r="G932" s="73"/>
      <c r="H932" s="73"/>
      <c r="I932" s="73"/>
      <c r="J932" s="73"/>
      <c r="L932" s="73"/>
      <c r="M932" s="73"/>
      <c r="N932" s="73"/>
      <c r="O932" s="73"/>
      <c r="P932" s="73"/>
      <c r="Q932" s="73"/>
      <c r="R932" s="73"/>
      <c r="X932" s="73"/>
      <c r="Y932" s="73"/>
      <c r="Z932" s="73"/>
      <c r="AA932" s="73"/>
      <c r="AB932" s="73"/>
      <c r="AC932" s="73"/>
      <c r="AD932" s="73"/>
      <c r="AE932" s="73"/>
      <c r="AF932" s="73"/>
      <c r="AG932" s="73"/>
      <c r="AH932" s="73"/>
      <c r="AI932" s="73"/>
      <c r="AJ932" s="73"/>
      <c r="AK932" s="73"/>
      <c r="AL932" s="73"/>
      <c r="AM932" s="73"/>
      <c r="AN932" s="73"/>
      <c r="AO932" s="73"/>
      <c r="AP932" s="73"/>
      <c r="AQ932" s="73"/>
      <c r="AR932" s="73"/>
      <c r="AS932" s="73"/>
      <c r="AT932" s="73"/>
      <c r="AU932" s="73"/>
      <c r="AV932" s="73"/>
      <c r="AW932" s="73"/>
      <c r="AX932" s="73"/>
      <c r="AY932" s="73"/>
      <c r="AZ932" s="73"/>
      <c r="BA932" s="73"/>
      <c r="BB932" s="73"/>
      <c r="BC932" s="73"/>
      <c r="BD932" s="73"/>
      <c r="BE932" s="73"/>
      <c r="BF932" s="73"/>
      <c r="BG932" s="73"/>
      <c r="BH932" s="73"/>
      <c r="BI932" s="73"/>
      <c r="BJ932" s="73"/>
      <c r="BK932" s="73"/>
      <c r="BL932" s="73"/>
      <c r="BM932" s="73"/>
      <c r="BN932" s="73"/>
    </row>
    <row r="933" spans="1:66" ht="13.2" x14ac:dyDescent="0.3">
      <c r="A933" s="73"/>
      <c r="B933" s="73"/>
      <c r="C933" s="73"/>
      <c r="D933" s="73"/>
      <c r="E933" s="73"/>
      <c r="F933" s="73"/>
      <c r="G933" s="73"/>
      <c r="H933" s="73"/>
      <c r="I933" s="73"/>
      <c r="J933" s="73"/>
      <c r="L933" s="73"/>
      <c r="M933" s="73"/>
      <c r="N933" s="73"/>
      <c r="O933" s="73"/>
      <c r="P933" s="73"/>
      <c r="Q933" s="73"/>
      <c r="R933" s="73"/>
      <c r="X933" s="73"/>
      <c r="Y933" s="73"/>
      <c r="Z933" s="73"/>
      <c r="AA933" s="73"/>
      <c r="AB933" s="73"/>
      <c r="AC933" s="73"/>
      <c r="AD933" s="73"/>
      <c r="AE933" s="73"/>
      <c r="AF933" s="73"/>
      <c r="AG933" s="73"/>
      <c r="AH933" s="73"/>
      <c r="AI933" s="73"/>
      <c r="AJ933" s="73"/>
      <c r="AK933" s="73"/>
      <c r="AL933" s="73"/>
      <c r="AM933" s="73"/>
      <c r="AN933" s="73"/>
      <c r="AO933" s="73"/>
      <c r="AP933" s="73"/>
      <c r="AQ933" s="73"/>
      <c r="AR933" s="73"/>
      <c r="AS933" s="73"/>
      <c r="AT933" s="73"/>
      <c r="AU933" s="73"/>
      <c r="AV933" s="73"/>
      <c r="AW933" s="73"/>
      <c r="AX933" s="73"/>
      <c r="AY933" s="73"/>
      <c r="AZ933" s="73"/>
      <c r="BA933" s="73"/>
      <c r="BB933" s="73"/>
      <c r="BC933" s="73"/>
      <c r="BD933" s="73"/>
      <c r="BE933" s="73"/>
      <c r="BF933" s="73"/>
      <c r="BG933" s="73"/>
      <c r="BH933" s="73"/>
      <c r="BI933" s="73"/>
      <c r="BJ933" s="73"/>
      <c r="BK933" s="73"/>
      <c r="BL933" s="73"/>
      <c r="BM933" s="73"/>
      <c r="BN933" s="73"/>
    </row>
    <row r="934" spans="1:66" ht="13.2" x14ac:dyDescent="0.3">
      <c r="A934" s="73"/>
      <c r="B934" s="73"/>
      <c r="C934" s="73"/>
      <c r="D934" s="73"/>
      <c r="E934" s="73"/>
      <c r="F934" s="73"/>
      <c r="G934" s="73"/>
      <c r="H934" s="73"/>
      <c r="I934" s="73"/>
      <c r="J934" s="73"/>
      <c r="L934" s="73"/>
      <c r="M934" s="73"/>
      <c r="N934" s="73"/>
      <c r="O934" s="73"/>
      <c r="P934" s="73"/>
      <c r="Q934" s="73"/>
      <c r="R934" s="73"/>
      <c r="X934" s="73"/>
      <c r="Y934" s="73"/>
      <c r="Z934" s="73"/>
      <c r="AA934" s="73"/>
      <c r="AB934" s="73"/>
      <c r="AC934" s="73"/>
      <c r="AD934" s="73"/>
      <c r="AE934" s="73"/>
      <c r="AF934" s="73"/>
      <c r="AG934" s="73"/>
      <c r="AH934" s="73"/>
      <c r="AI934" s="73"/>
      <c r="AJ934" s="73"/>
      <c r="AK934" s="73"/>
      <c r="AL934" s="73"/>
      <c r="AM934" s="73"/>
      <c r="AN934" s="73"/>
      <c r="AO934" s="73"/>
      <c r="AP934" s="73"/>
      <c r="AQ934" s="73"/>
      <c r="AR934" s="73"/>
      <c r="AS934" s="73"/>
      <c r="AT934" s="73"/>
      <c r="AU934" s="73"/>
      <c r="AV934" s="73"/>
      <c r="AW934" s="73"/>
      <c r="AX934" s="73"/>
      <c r="AY934" s="73"/>
      <c r="AZ934" s="73"/>
      <c r="BA934" s="73"/>
      <c r="BB934" s="73"/>
      <c r="BC934" s="73"/>
      <c r="BD934" s="73"/>
      <c r="BE934" s="73"/>
      <c r="BF934" s="73"/>
      <c r="BG934" s="73"/>
      <c r="BH934" s="73"/>
      <c r="BI934" s="73"/>
      <c r="BJ934" s="73"/>
      <c r="BK934" s="73"/>
      <c r="BL934" s="73"/>
      <c r="BM934" s="73"/>
      <c r="BN934" s="73"/>
    </row>
    <row r="935" spans="1:66" ht="13.2" x14ac:dyDescent="0.3">
      <c r="A935" s="73"/>
      <c r="B935" s="73"/>
      <c r="C935" s="73"/>
      <c r="D935" s="73"/>
      <c r="E935" s="73"/>
      <c r="F935" s="73"/>
      <c r="G935" s="73"/>
      <c r="H935" s="73"/>
      <c r="I935" s="73"/>
      <c r="J935" s="73"/>
      <c r="L935" s="73"/>
      <c r="M935" s="73"/>
      <c r="N935" s="73"/>
      <c r="O935" s="73"/>
      <c r="P935" s="73"/>
      <c r="Q935" s="73"/>
      <c r="R935" s="73"/>
      <c r="X935" s="73"/>
      <c r="Y935" s="73"/>
      <c r="Z935" s="73"/>
      <c r="AA935" s="73"/>
      <c r="AB935" s="73"/>
      <c r="AC935" s="73"/>
      <c r="AD935" s="73"/>
      <c r="AE935" s="73"/>
      <c r="AF935" s="73"/>
      <c r="AG935" s="73"/>
      <c r="AH935" s="73"/>
      <c r="AI935" s="73"/>
      <c r="AJ935" s="73"/>
      <c r="AK935" s="73"/>
      <c r="AL935" s="73"/>
      <c r="AM935" s="73"/>
      <c r="AN935" s="73"/>
      <c r="AO935" s="73"/>
      <c r="AP935" s="73"/>
      <c r="AQ935" s="73"/>
      <c r="AR935" s="73"/>
      <c r="AS935" s="73"/>
      <c r="AT935" s="73"/>
      <c r="AU935" s="73"/>
      <c r="AV935" s="73"/>
      <c r="AW935" s="73"/>
      <c r="AX935" s="73"/>
      <c r="AY935" s="73"/>
      <c r="AZ935" s="73"/>
      <c r="BA935" s="73"/>
      <c r="BB935" s="73"/>
      <c r="BC935" s="73"/>
      <c r="BD935" s="73"/>
      <c r="BE935" s="73"/>
      <c r="BF935" s="73"/>
      <c r="BG935" s="73"/>
      <c r="BH935" s="73"/>
      <c r="BI935" s="73"/>
      <c r="BJ935" s="73"/>
      <c r="BK935" s="73"/>
      <c r="BL935" s="73"/>
      <c r="BM935" s="73"/>
      <c r="BN935" s="73"/>
    </row>
    <row r="936" spans="1:66" ht="13.2" x14ac:dyDescent="0.3">
      <c r="A936" s="73"/>
      <c r="B936" s="73"/>
      <c r="C936" s="73"/>
      <c r="D936" s="73"/>
      <c r="E936" s="73"/>
      <c r="F936" s="73"/>
      <c r="G936" s="73"/>
      <c r="H936" s="73"/>
      <c r="I936" s="73"/>
      <c r="J936" s="73"/>
      <c r="L936" s="73"/>
      <c r="M936" s="73"/>
      <c r="N936" s="73"/>
      <c r="O936" s="73"/>
      <c r="P936" s="73"/>
      <c r="Q936" s="73"/>
      <c r="R936" s="73"/>
      <c r="X936" s="73"/>
      <c r="Y936" s="73"/>
      <c r="Z936" s="73"/>
      <c r="AA936" s="73"/>
      <c r="AB936" s="73"/>
      <c r="AC936" s="73"/>
      <c r="AD936" s="73"/>
      <c r="AE936" s="73"/>
      <c r="AF936" s="73"/>
      <c r="AG936" s="73"/>
      <c r="AH936" s="73"/>
      <c r="AI936" s="73"/>
      <c r="AJ936" s="73"/>
      <c r="AK936" s="73"/>
      <c r="AL936" s="73"/>
      <c r="AM936" s="73"/>
      <c r="AN936" s="73"/>
      <c r="AO936" s="73"/>
      <c r="AP936" s="73"/>
      <c r="AQ936" s="73"/>
      <c r="AR936" s="73"/>
      <c r="AS936" s="73"/>
      <c r="AT936" s="73"/>
      <c r="AU936" s="73"/>
      <c r="AV936" s="73"/>
      <c r="AW936" s="73"/>
      <c r="AX936" s="73"/>
      <c r="AY936" s="73"/>
      <c r="AZ936" s="73"/>
      <c r="BA936" s="73"/>
      <c r="BB936" s="73"/>
      <c r="BC936" s="73"/>
      <c r="BD936" s="73"/>
      <c r="BE936" s="73"/>
      <c r="BF936" s="73"/>
      <c r="BG936" s="73"/>
      <c r="BH936" s="73"/>
      <c r="BI936" s="73"/>
      <c r="BJ936" s="73"/>
      <c r="BK936" s="73"/>
      <c r="BL936" s="73"/>
      <c r="BM936" s="73"/>
      <c r="BN936" s="73"/>
    </row>
    <row r="937" spans="1:66" ht="13.2" x14ac:dyDescent="0.3">
      <c r="A937" s="73"/>
      <c r="B937" s="73"/>
      <c r="C937" s="73"/>
      <c r="D937" s="73"/>
      <c r="E937" s="73"/>
      <c r="F937" s="73"/>
      <c r="G937" s="73"/>
      <c r="H937" s="73"/>
      <c r="I937" s="73"/>
      <c r="J937" s="73"/>
      <c r="L937" s="73"/>
      <c r="M937" s="73"/>
      <c r="N937" s="73"/>
      <c r="O937" s="73"/>
      <c r="P937" s="73"/>
      <c r="Q937" s="73"/>
      <c r="R937" s="73"/>
      <c r="X937" s="73"/>
      <c r="Y937" s="73"/>
      <c r="Z937" s="73"/>
      <c r="AA937" s="73"/>
      <c r="AB937" s="73"/>
      <c r="AC937" s="73"/>
      <c r="AD937" s="73"/>
      <c r="AE937" s="73"/>
      <c r="AF937" s="73"/>
      <c r="AG937" s="73"/>
      <c r="AH937" s="73"/>
      <c r="AI937" s="73"/>
      <c r="AJ937" s="73"/>
      <c r="AK937" s="73"/>
      <c r="AL937" s="73"/>
      <c r="AM937" s="73"/>
      <c r="AN937" s="73"/>
      <c r="AO937" s="73"/>
      <c r="AP937" s="73"/>
      <c r="AQ937" s="73"/>
      <c r="AR937" s="73"/>
      <c r="AS937" s="73"/>
      <c r="AT937" s="73"/>
      <c r="AU937" s="73"/>
      <c r="AV937" s="73"/>
      <c r="AW937" s="73"/>
      <c r="AX937" s="73"/>
      <c r="AY937" s="73"/>
      <c r="AZ937" s="73"/>
      <c r="BA937" s="73"/>
      <c r="BB937" s="73"/>
      <c r="BC937" s="73"/>
      <c r="BD937" s="73"/>
      <c r="BE937" s="73"/>
      <c r="BF937" s="73"/>
      <c r="BG937" s="73"/>
      <c r="BH937" s="73"/>
      <c r="BI937" s="73"/>
      <c r="BJ937" s="73"/>
      <c r="BK937" s="73"/>
      <c r="BL937" s="73"/>
      <c r="BM937" s="73"/>
      <c r="BN937" s="73"/>
    </row>
    <row r="938" spans="1:66" ht="13.2" x14ac:dyDescent="0.3">
      <c r="A938" s="73"/>
      <c r="B938" s="73"/>
      <c r="C938" s="73"/>
      <c r="D938" s="73"/>
      <c r="E938" s="73"/>
      <c r="F938" s="73"/>
      <c r="G938" s="73"/>
      <c r="H938" s="73"/>
      <c r="I938" s="73"/>
      <c r="J938" s="73"/>
      <c r="L938" s="73"/>
      <c r="M938" s="73"/>
      <c r="N938" s="73"/>
      <c r="O938" s="73"/>
      <c r="P938" s="73"/>
      <c r="Q938" s="73"/>
      <c r="R938" s="73"/>
      <c r="X938" s="73"/>
      <c r="Y938" s="73"/>
      <c r="Z938" s="73"/>
      <c r="AA938" s="73"/>
      <c r="AB938" s="73"/>
      <c r="AC938" s="73"/>
      <c r="AD938" s="73"/>
      <c r="AE938" s="73"/>
      <c r="AF938" s="73"/>
      <c r="AG938" s="73"/>
      <c r="AH938" s="73"/>
      <c r="AI938" s="73"/>
      <c r="AJ938" s="73"/>
      <c r="AK938" s="73"/>
      <c r="AL938" s="73"/>
      <c r="AM938" s="73"/>
      <c r="AN938" s="73"/>
      <c r="AO938" s="73"/>
      <c r="AP938" s="73"/>
      <c r="AQ938" s="73"/>
      <c r="AR938" s="73"/>
      <c r="AS938" s="73"/>
      <c r="AT938" s="73"/>
      <c r="AU938" s="73"/>
      <c r="AV938" s="73"/>
      <c r="AW938" s="73"/>
      <c r="AX938" s="73"/>
      <c r="AY938" s="73"/>
      <c r="AZ938" s="73"/>
      <c r="BA938" s="73"/>
      <c r="BB938" s="73"/>
      <c r="BC938" s="73"/>
      <c r="BD938" s="73"/>
      <c r="BE938" s="73"/>
      <c r="BF938" s="73"/>
      <c r="BG938" s="73"/>
      <c r="BH938" s="73"/>
      <c r="BI938" s="73"/>
      <c r="BJ938" s="73"/>
      <c r="BK938" s="73"/>
      <c r="BL938" s="73"/>
      <c r="BM938" s="73"/>
      <c r="BN938" s="73"/>
    </row>
    <row r="939" spans="1:66" ht="13.2" x14ac:dyDescent="0.3">
      <c r="A939" s="73"/>
      <c r="B939" s="73"/>
      <c r="C939" s="73"/>
      <c r="D939" s="73"/>
      <c r="E939" s="73"/>
      <c r="F939" s="73"/>
      <c r="G939" s="73"/>
      <c r="H939" s="73"/>
      <c r="I939" s="73"/>
      <c r="J939" s="73"/>
      <c r="L939" s="73"/>
      <c r="M939" s="73"/>
      <c r="N939" s="73"/>
      <c r="O939" s="73"/>
      <c r="P939" s="73"/>
      <c r="Q939" s="73"/>
      <c r="R939" s="73"/>
      <c r="X939" s="73"/>
      <c r="Y939" s="73"/>
      <c r="Z939" s="73"/>
      <c r="AA939" s="73"/>
      <c r="AB939" s="73"/>
      <c r="AC939" s="73"/>
      <c r="AD939" s="73"/>
      <c r="AE939" s="73"/>
      <c r="AF939" s="73"/>
      <c r="AG939" s="73"/>
      <c r="AH939" s="73"/>
      <c r="AI939" s="73"/>
      <c r="AJ939" s="73"/>
      <c r="AK939" s="73"/>
      <c r="AL939" s="73"/>
      <c r="AM939" s="73"/>
      <c r="AN939" s="73"/>
      <c r="AO939" s="73"/>
      <c r="AP939" s="73"/>
      <c r="AQ939" s="73"/>
      <c r="AR939" s="73"/>
      <c r="AS939" s="73"/>
      <c r="AT939" s="73"/>
      <c r="AU939" s="73"/>
      <c r="AV939" s="73"/>
      <c r="AW939" s="73"/>
      <c r="AX939" s="73"/>
      <c r="AY939" s="73"/>
      <c r="AZ939" s="73"/>
      <c r="BA939" s="73"/>
      <c r="BB939" s="73"/>
      <c r="BC939" s="73"/>
      <c r="BD939" s="73"/>
      <c r="BE939" s="73"/>
      <c r="BF939" s="73"/>
      <c r="BG939" s="73"/>
      <c r="BH939" s="73"/>
      <c r="BI939" s="73"/>
      <c r="BJ939" s="73"/>
      <c r="BK939" s="73"/>
      <c r="BL939" s="73"/>
      <c r="BM939" s="73"/>
      <c r="BN939" s="73"/>
    </row>
    <row r="940" spans="1:66" ht="13.2" x14ac:dyDescent="0.3">
      <c r="A940" s="73"/>
      <c r="B940" s="73"/>
      <c r="C940" s="73"/>
      <c r="D940" s="73"/>
      <c r="E940" s="73"/>
      <c r="F940" s="73"/>
      <c r="G940" s="73"/>
      <c r="H940" s="73"/>
      <c r="I940" s="73"/>
      <c r="J940" s="73"/>
      <c r="L940" s="73"/>
      <c r="M940" s="73"/>
      <c r="N940" s="73"/>
      <c r="O940" s="73"/>
      <c r="P940" s="73"/>
      <c r="Q940" s="73"/>
      <c r="R940" s="73"/>
      <c r="X940" s="73"/>
      <c r="Y940" s="73"/>
      <c r="Z940" s="73"/>
      <c r="AA940" s="73"/>
      <c r="AB940" s="73"/>
      <c r="AC940" s="73"/>
      <c r="AD940" s="73"/>
      <c r="AE940" s="73"/>
      <c r="AF940" s="73"/>
      <c r="AG940" s="73"/>
      <c r="AH940" s="73"/>
      <c r="AI940" s="73"/>
      <c r="AJ940" s="73"/>
      <c r="AK940" s="73"/>
      <c r="AL940" s="73"/>
      <c r="AM940" s="73"/>
      <c r="AN940" s="73"/>
      <c r="AO940" s="73"/>
      <c r="AP940" s="73"/>
      <c r="AQ940" s="73"/>
      <c r="AR940" s="73"/>
      <c r="AS940" s="73"/>
      <c r="AT940" s="73"/>
      <c r="AU940" s="73"/>
      <c r="AV940" s="73"/>
      <c r="AW940" s="73"/>
      <c r="AX940" s="73"/>
      <c r="AY940" s="73"/>
      <c r="AZ940" s="73"/>
      <c r="BA940" s="73"/>
      <c r="BB940" s="73"/>
      <c r="BC940" s="73"/>
      <c r="BD940" s="73"/>
      <c r="BE940" s="73"/>
      <c r="BF940" s="73"/>
      <c r="BG940" s="73"/>
      <c r="BH940" s="73"/>
      <c r="BI940" s="73"/>
      <c r="BJ940" s="73"/>
      <c r="BK940" s="73"/>
      <c r="BL940" s="73"/>
      <c r="BM940" s="73"/>
      <c r="BN940" s="73"/>
    </row>
    <row r="941" spans="1:66" ht="13.2" x14ac:dyDescent="0.3">
      <c r="A941" s="73"/>
      <c r="B941" s="73"/>
      <c r="C941" s="73"/>
      <c r="D941" s="73"/>
      <c r="E941" s="73"/>
      <c r="F941" s="73"/>
      <c r="G941" s="73"/>
      <c r="H941" s="73"/>
      <c r="I941" s="73"/>
      <c r="J941" s="73"/>
      <c r="L941" s="73"/>
      <c r="M941" s="73"/>
      <c r="N941" s="73"/>
      <c r="O941" s="73"/>
      <c r="P941" s="73"/>
      <c r="Q941" s="73"/>
      <c r="R941" s="73"/>
      <c r="X941" s="73"/>
      <c r="Y941" s="73"/>
      <c r="Z941" s="73"/>
      <c r="AA941" s="73"/>
      <c r="AB941" s="73"/>
      <c r="AC941" s="73"/>
      <c r="AD941" s="73"/>
      <c r="AE941" s="73"/>
      <c r="AF941" s="73"/>
      <c r="AG941" s="73"/>
      <c r="AH941" s="73"/>
      <c r="AI941" s="73"/>
      <c r="AJ941" s="73"/>
      <c r="AK941" s="73"/>
      <c r="AL941" s="73"/>
      <c r="AM941" s="73"/>
      <c r="AN941" s="73"/>
      <c r="AO941" s="73"/>
      <c r="AP941" s="73"/>
      <c r="AQ941" s="73"/>
      <c r="AR941" s="73"/>
      <c r="AS941" s="73"/>
      <c r="AT941" s="73"/>
      <c r="AU941" s="73"/>
      <c r="AV941" s="73"/>
      <c r="AW941" s="73"/>
      <c r="AX941" s="73"/>
      <c r="AY941" s="73"/>
      <c r="AZ941" s="73"/>
      <c r="BA941" s="73"/>
      <c r="BB941" s="73"/>
      <c r="BC941" s="73"/>
      <c r="BD941" s="73"/>
      <c r="BE941" s="73"/>
      <c r="BF941" s="73"/>
      <c r="BG941" s="73"/>
      <c r="BH941" s="73"/>
      <c r="BI941" s="73"/>
      <c r="BJ941" s="73"/>
      <c r="BK941" s="73"/>
      <c r="BL941" s="73"/>
      <c r="BM941" s="73"/>
      <c r="BN941" s="73"/>
    </row>
    <row r="942" spans="1:66" ht="13.2" x14ac:dyDescent="0.3">
      <c r="A942" s="73"/>
      <c r="B942" s="73"/>
      <c r="C942" s="73"/>
      <c r="D942" s="73"/>
      <c r="E942" s="73"/>
      <c r="F942" s="73"/>
      <c r="G942" s="73"/>
      <c r="H942" s="73"/>
      <c r="I942" s="73"/>
      <c r="J942" s="73"/>
      <c r="L942" s="73"/>
      <c r="M942" s="73"/>
      <c r="N942" s="73"/>
      <c r="O942" s="73"/>
      <c r="P942" s="73"/>
      <c r="Q942" s="73"/>
      <c r="R942" s="73"/>
      <c r="X942" s="73"/>
      <c r="Y942" s="73"/>
      <c r="Z942" s="73"/>
      <c r="AA942" s="73"/>
      <c r="AB942" s="73"/>
      <c r="AC942" s="73"/>
      <c r="AD942" s="73"/>
      <c r="AE942" s="73"/>
      <c r="AF942" s="73"/>
      <c r="AG942" s="73"/>
      <c r="AH942" s="73"/>
      <c r="AI942" s="73"/>
      <c r="AJ942" s="73"/>
      <c r="AK942" s="73"/>
      <c r="AL942" s="73"/>
      <c r="AM942" s="73"/>
      <c r="AN942" s="73"/>
      <c r="AO942" s="73"/>
      <c r="AP942" s="73"/>
      <c r="AQ942" s="73"/>
      <c r="AR942" s="73"/>
      <c r="AS942" s="73"/>
      <c r="AT942" s="73"/>
      <c r="AU942" s="73"/>
      <c r="AV942" s="73"/>
      <c r="AW942" s="73"/>
      <c r="AX942" s="73"/>
      <c r="AY942" s="73"/>
      <c r="AZ942" s="73"/>
      <c r="BA942" s="73"/>
      <c r="BB942" s="73"/>
      <c r="BC942" s="73"/>
      <c r="BD942" s="73"/>
      <c r="BE942" s="73"/>
      <c r="BF942" s="73"/>
      <c r="BG942" s="73"/>
      <c r="BH942" s="73"/>
      <c r="BI942" s="73"/>
      <c r="BJ942" s="73"/>
      <c r="BK942" s="73"/>
      <c r="BL942" s="73"/>
      <c r="BM942" s="73"/>
      <c r="BN942" s="73"/>
    </row>
    <row r="943" spans="1:66" ht="13.2" x14ac:dyDescent="0.3">
      <c r="A943" s="73"/>
      <c r="B943" s="73"/>
      <c r="C943" s="73"/>
      <c r="D943" s="73"/>
      <c r="E943" s="73"/>
      <c r="F943" s="73"/>
      <c r="G943" s="73"/>
      <c r="H943" s="73"/>
      <c r="I943" s="73"/>
      <c r="J943" s="73"/>
      <c r="L943" s="73"/>
      <c r="M943" s="73"/>
      <c r="N943" s="73"/>
      <c r="O943" s="73"/>
      <c r="P943" s="73"/>
      <c r="Q943" s="73"/>
      <c r="R943" s="73"/>
      <c r="X943" s="73"/>
      <c r="Y943" s="73"/>
      <c r="Z943" s="73"/>
      <c r="AA943" s="73"/>
      <c r="AB943" s="73"/>
      <c r="AC943" s="73"/>
      <c r="AD943" s="73"/>
      <c r="AE943" s="73"/>
      <c r="AF943" s="73"/>
      <c r="AG943" s="73"/>
      <c r="AH943" s="73"/>
      <c r="AI943" s="73"/>
      <c r="AJ943" s="73"/>
      <c r="AK943" s="73"/>
      <c r="AL943" s="73"/>
      <c r="AM943" s="73"/>
      <c r="AN943" s="73"/>
      <c r="AO943" s="73"/>
      <c r="AP943" s="73"/>
      <c r="AQ943" s="73"/>
      <c r="AR943" s="73"/>
      <c r="AS943" s="73"/>
      <c r="AT943" s="73"/>
      <c r="AU943" s="73"/>
      <c r="AV943" s="73"/>
      <c r="AW943" s="73"/>
      <c r="AX943" s="73"/>
      <c r="AY943" s="73"/>
      <c r="AZ943" s="73"/>
      <c r="BA943" s="73"/>
      <c r="BB943" s="73"/>
      <c r="BC943" s="73"/>
      <c r="BD943" s="73"/>
      <c r="BE943" s="73"/>
      <c r="BF943" s="73"/>
      <c r="BG943" s="73"/>
      <c r="BH943" s="73"/>
      <c r="BI943" s="73"/>
      <c r="BJ943" s="73"/>
      <c r="BK943" s="73"/>
      <c r="BL943" s="73"/>
      <c r="BM943" s="73"/>
      <c r="BN943" s="73"/>
    </row>
    <row r="944" spans="1:66" ht="13.2" x14ac:dyDescent="0.3">
      <c r="A944" s="73"/>
      <c r="B944" s="73"/>
      <c r="C944" s="73"/>
      <c r="D944" s="73"/>
      <c r="E944" s="73"/>
      <c r="F944" s="73"/>
      <c r="G944" s="73"/>
      <c r="H944" s="73"/>
      <c r="I944" s="73"/>
      <c r="J944" s="73"/>
      <c r="L944" s="73"/>
      <c r="M944" s="73"/>
      <c r="N944" s="73"/>
      <c r="O944" s="73"/>
      <c r="P944" s="73"/>
      <c r="Q944" s="73"/>
      <c r="R944" s="73"/>
      <c r="X944" s="73"/>
      <c r="Y944" s="73"/>
      <c r="Z944" s="73"/>
      <c r="AA944" s="73"/>
      <c r="AB944" s="73"/>
      <c r="AC944" s="73"/>
      <c r="AD944" s="73"/>
      <c r="AE944" s="73"/>
      <c r="AF944" s="73"/>
      <c r="AG944" s="73"/>
      <c r="AH944" s="73"/>
      <c r="AI944" s="73"/>
      <c r="AJ944" s="73"/>
      <c r="AK944" s="73"/>
      <c r="AL944" s="73"/>
      <c r="AM944" s="73"/>
      <c r="AN944" s="73"/>
      <c r="AO944" s="73"/>
      <c r="AP944" s="73"/>
      <c r="AQ944" s="73"/>
      <c r="AR944" s="73"/>
      <c r="AS944" s="73"/>
      <c r="AT944" s="73"/>
      <c r="AU944" s="73"/>
      <c r="AV944" s="73"/>
      <c r="AW944" s="73"/>
      <c r="AX944" s="73"/>
      <c r="AY944" s="73"/>
      <c r="AZ944" s="73"/>
      <c r="BA944" s="73"/>
      <c r="BB944" s="73"/>
      <c r="BC944" s="73"/>
      <c r="BD944" s="73"/>
      <c r="BE944" s="73"/>
      <c r="BF944" s="73"/>
      <c r="BG944" s="73"/>
      <c r="BH944" s="73"/>
      <c r="BI944" s="73"/>
      <c r="BJ944" s="73"/>
      <c r="BK944" s="73"/>
      <c r="BL944" s="73"/>
      <c r="BM944" s="73"/>
      <c r="BN944" s="73"/>
    </row>
    <row r="945" spans="1:66" ht="13.2" x14ac:dyDescent="0.3">
      <c r="A945" s="73"/>
      <c r="B945" s="73"/>
      <c r="C945" s="73"/>
      <c r="D945" s="73"/>
      <c r="E945" s="73"/>
      <c r="F945" s="73"/>
      <c r="G945" s="73"/>
      <c r="H945" s="73"/>
      <c r="I945" s="73"/>
      <c r="J945" s="73"/>
      <c r="L945" s="73"/>
      <c r="M945" s="73"/>
      <c r="N945" s="73"/>
      <c r="O945" s="73"/>
      <c r="P945" s="73"/>
      <c r="Q945" s="73"/>
      <c r="R945" s="73"/>
      <c r="X945" s="73"/>
      <c r="Y945" s="73"/>
      <c r="Z945" s="73"/>
      <c r="AA945" s="73"/>
      <c r="AB945" s="73"/>
      <c r="AC945" s="73"/>
      <c r="AD945" s="73"/>
      <c r="AE945" s="73"/>
      <c r="AF945" s="73"/>
      <c r="AG945" s="73"/>
      <c r="AH945" s="73"/>
      <c r="AI945" s="73"/>
      <c r="AJ945" s="73"/>
      <c r="AK945" s="73"/>
      <c r="AL945" s="73"/>
      <c r="AM945" s="73"/>
      <c r="AN945" s="73"/>
      <c r="AO945" s="73"/>
      <c r="AP945" s="73"/>
      <c r="AQ945" s="73"/>
      <c r="AR945" s="73"/>
      <c r="AS945" s="73"/>
      <c r="AT945" s="73"/>
      <c r="AU945" s="73"/>
      <c r="AV945" s="73"/>
      <c r="AW945" s="73"/>
      <c r="AX945" s="73"/>
      <c r="AY945" s="73"/>
      <c r="AZ945" s="73"/>
      <c r="BA945" s="73"/>
      <c r="BB945" s="73"/>
      <c r="BC945" s="73"/>
      <c r="BD945" s="73"/>
      <c r="BE945" s="73"/>
      <c r="BF945" s="73"/>
      <c r="BG945" s="73"/>
      <c r="BH945" s="73"/>
      <c r="BI945" s="73"/>
      <c r="BJ945" s="73"/>
      <c r="BK945" s="73"/>
      <c r="BL945" s="73"/>
      <c r="BM945" s="73"/>
      <c r="BN945" s="73"/>
    </row>
    <row r="946" spans="1:66" ht="13.2" x14ac:dyDescent="0.3">
      <c r="A946" s="73"/>
      <c r="B946" s="73"/>
      <c r="C946" s="73"/>
      <c r="D946" s="73"/>
      <c r="E946" s="73"/>
      <c r="F946" s="73"/>
      <c r="G946" s="73"/>
      <c r="H946" s="73"/>
      <c r="I946" s="73"/>
      <c r="J946" s="73"/>
      <c r="L946" s="73"/>
      <c r="M946" s="73"/>
      <c r="N946" s="73"/>
      <c r="O946" s="73"/>
      <c r="P946" s="73"/>
      <c r="Q946" s="73"/>
      <c r="R946" s="73"/>
      <c r="X946" s="73"/>
      <c r="Y946" s="73"/>
      <c r="Z946" s="73"/>
      <c r="AA946" s="73"/>
      <c r="AB946" s="73"/>
      <c r="AC946" s="73"/>
      <c r="AD946" s="73"/>
      <c r="AE946" s="73"/>
      <c r="AF946" s="73"/>
      <c r="AG946" s="73"/>
      <c r="AH946" s="73"/>
      <c r="AI946" s="73"/>
      <c r="AJ946" s="73"/>
      <c r="AK946" s="73"/>
      <c r="AL946" s="73"/>
      <c r="AM946" s="73"/>
      <c r="AN946" s="73"/>
      <c r="AO946" s="73"/>
      <c r="AP946" s="73"/>
      <c r="AQ946" s="73"/>
      <c r="AR946" s="73"/>
      <c r="AS946" s="73"/>
      <c r="AT946" s="73"/>
      <c r="AU946" s="73"/>
      <c r="AV946" s="73"/>
      <c r="AW946" s="73"/>
      <c r="AX946" s="73"/>
      <c r="AY946" s="73"/>
      <c r="AZ946" s="73"/>
      <c r="BA946" s="73"/>
      <c r="BB946" s="73"/>
      <c r="BC946" s="73"/>
      <c r="BD946" s="73"/>
      <c r="BE946" s="73"/>
      <c r="BF946" s="73"/>
      <c r="BG946" s="73"/>
      <c r="BH946" s="73"/>
      <c r="BI946" s="73"/>
      <c r="BJ946" s="73"/>
      <c r="BK946" s="73"/>
      <c r="BL946" s="73"/>
      <c r="BM946" s="73"/>
      <c r="BN946" s="73"/>
    </row>
    <row r="947" spans="1:66" ht="13.2" x14ac:dyDescent="0.3">
      <c r="A947" s="73"/>
      <c r="B947" s="73"/>
      <c r="C947" s="73"/>
      <c r="D947" s="73"/>
      <c r="E947" s="73"/>
      <c r="F947" s="73"/>
      <c r="G947" s="73"/>
      <c r="H947" s="73"/>
      <c r="I947" s="73"/>
      <c r="J947" s="73"/>
      <c r="L947" s="73"/>
      <c r="M947" s="73"/>
      <c r="N947" s="73"/>
      <c r="O947" s="73"/>
      <c r="P947" s="73"/>
      <c r="Q947" s="73"/>
      <c r="R947" s="73"/>
      <c r="X947" s="73"/>
      <c r="Y947" s="73"/>
      <c r="Z947" s="73"/>
      <c r="AA947" s="73"/>
      <c r="AB947" s="73"/>
      <c r="AC947" s="73"/>
      <c r="AD947" s="73"/>
      <c r="AE947" s="73"/>
      <c r="AF947" s="73"/>
      <c r="AG947" s="73"/>
      <c r="AH947" s="73"/>
      <c r="AI947" s="73"/>
      <c r="AJ947" s="73"/>
      <c r="AK947" s="73"/>
      <c r="AL947" s="73"/>
      <c r="AM947" s="73"/>
      <c r="AN947" s="73"/>
      <c r="AO947" s="73"/>
      <c r="AP947" s="73"/>
      <c r="AQ947" s="73"/>
      <c r="AR947" s="73"/>
      <c r="AS947" s="73"/>
      <c r="AT947" s="73"/>
      <c r="AU947" s="73"/>
      <c r="AV947" s="73"/>
      <c r="AW947" s="73"/>
      <c r="AX947" s="73"/>
      <c r="AY947" s="73"/>
      <c r="AZ947" s="73"/>
      <c r="BA947" s="73"/>
      <c r="BB947" s="73"/>
      <c r="BC947" s="73"/>
      <c r="BD947" s="73"/>
      <c r="BE947" s="73"/>
      <c r="BF947" s="73"/>
      <c r="BG947" s="73"/>
      <c r="BH947" s="73"/>
      <c r="BI947" s="73"/>
      <c r="BJ947" s="73"/>
      <c r="BK947" s="73"/>
      <c r="BL947" s="73"/>
      <c r="BM947" s="73"/>
      <c r="BN947" s="73"/>
    </row>
    <row r="948" spans="1:66" ht="13.2" x14ac:dyDescent="0.3">
      <c r="A948" s="73"/>
      <c r="B948" s="73"/>
      <c r="C948" s="73"/>
      <c r="D948" s="73"/>
      <c r="E948" s="73"/>
      <c r="F948" s="73"/>
      <c r="G948" s="73"/>
      <c r="H948" s="73"/>
      <c r="I948" s="73"/>
      <c r="J948" s="73"/>
      <c r="L948" s="73"/>
      <c r="M948" s="73"/>
      <c r="N948" s="73"/>
      <c r="O948" s="73"/>
      <c r="P948" s="73"/>
      <c r="Q948" s="73"/>
      <c r="R948" s="73"/>
      <c r="X948" s="73"/>
      <c r="Y948" s="73"/>
      <c r="Z948" s="73"/>
      <c r="AA948" s="73"/>
      <c r="AB948" s="73"/>
      <c r="AC948" s="73"/>
      <c r="AD948" s="73"/>
      <c r="AE948" s="73"/>
      <c r="AF948" s="73"/>
      <c r="AG948" s="73"/>
      <c r="AH948" s="73"/>
      <c r="AI948" s="73"/>
      <c r="AJ948" s="73"/>
      <c r="AK948" s="73"/>
      <c r="AL948" s="73"/>
      <c r="AM948" s="73"/>
      <c r="AN948" s="73"/>
      <c r="AO948" s="73"/>
      <c r="AP948" s="73"/>
      <c r="AQ948" s="73"/>
      <c r="AR948" s="73"/>
      <c r="AS948" s="73"/>
      <c r="AT948" s="73"/>
      <c r="AU948" s="73"/>
      <c r="AV948" s="73"/>
      <c r="AW948" s="73"/>
      <c r="AX948" s="73"/>
      <c r="AY948" s="73"/>
      <c r="AZ948" s="73"/>
      <c r="BA948" s="73"/>
      <c r="BB948" s="73"/>
      <c r="BC948" s="73"/>
      <c r="BD948" s="73"/>
      <c r="BE948" s="73"/>
      <c r="BF948" s="73"/>
      <c r="BG948" s="73"/>
      <c r="BH948" s="73"/>
      <c r="BI948" s="73"/>
      <c r="BJ948" s="73"/>
      <c r="BK948" s="73"/>
      <c r="BL948" s="73"/>
      <c r="BM948" s="73"/>
      <c r="BN948" s="73"/>
    </row>
    <row r="949" spans="1:66" ht="13.2" x14ac:dyDescent="0.3">
      <c r="A949" s="73"/>
      <c r="B949" s="73"/>
      <c r="C949" s="73"/>
      <c r="D949" s="73"/>
      <c r="E949" s="73"/>
      <c r="F949" s="73"/>
      <c r="G949" s="73"/>
      <c r="H949" s="73"/>
      <c r="I949" s="73"/>
      <c r="J949" s="73"/>
      <c r="L949" s="73"/>
      <c r="M949" s="73"/>
      <c r="N949" s="73"/>
      <c r="O949" s="73"/>
      <c r="P949" s="73"/>
      <c r="Q949" s="73"/>
      <c r="R949" s="73"/>
      <c r="X949" s="73"/>
      <c r="Y949" s="73"/>
      <c r="Z949" s="73"/>
      <c r="AA949" s="73"/>
      <c r="AB949" s="73"/>
      <c r="AC949" s="73"/>
      <c r="AD949" s="73"/>
      <c r="AE949" s="73"/>
      <c r="AF949" s="73"/>
      <c r="AG949" s="73"/>
      <c r="AH949" s="73"/>
      <c r="AI949" s="73"/>
      <c r="AJ949" s="73"/>
      <c r="AK949" s="73"/>
      <c r="AL949" s="73"/>
      <c r="AM949" s="73"/>
      <c r="AN949" s="73"/>
      <c r="AO949" s="73"/>
      <c r="AP949" s="73"/>
      <c r="AQ949" s="73"/>
      <c r="AR949" s="73"/>
      <c r="AS949" s="73"/>
      <c r="AT949" s="73"/>
      <c r="AU949" s="73"/>
      <c r="AV949" s="73"/>
      <c r="AW949" s="73"/>
      <c r="AX949" s="73"/>
      <c r="AY949" s="73"/>
      <c r="AZ949" s="73"/>
      <c r="BA949" s="73"/>
      <c r="BB949" s="73"/>
      <c r="BC949" s="73"/>
      <c r="BD949" s="73"/>
      <c r="BE949" s="73"/>
      <c r="BF949" s="73"/>
      <c r="BG949" s="73"/>
      <c r="BH949" s="73"/>
      <c r="BI949" s="73"/>
      <c r="BJ949" s="73"/>
      <c r="BK949" s="73"/>
      <c r="BL949" s="73"/>
      <c r="BM949" s="73"/>
      <c r="BN949" s="73"/>
    </row>
    <row r="950" spans="1:66" ht="13.2" x14ac:dyDescent="0.3">
      <c r="A950" s="73"/>
      <c r="B950" s="73"/>
      <c r="C950" s="73"/>
      <c r="D950" s="73"/>
      <c r="E950" s="73"/>
      <c r="F950" s="73"/>
      <c r="G950" s="73"/>
      <c r="H950" s="73"/>
      <c r="I950" s="73"/>
      <c r="J950" s="73"/>
      <c r="L950" s="73"/>
      <c r="M950" s="73"/>
      <c r="N950" s="73"/>
      <c r="O950" s="73"/>
      <c r="P950" s="73"/>
      <c r="Q950" s="73"/>
      <c r="R950" s="73"/>
      <c r="X950" s="73"/>
      <c r="Y950" s="73"/>
      <c r="Z950" s="73"/>
      <c r="AA950" s="73"/>
      <c r="AB950" s="73"/>
      <c r="AC950" s="73"/>
      <c r="AD950" s="73"/>
      <c r="AE950" s="73"/>
      <c r="AF950" s="73"/>
      <c r="AG950" s="73"/>
      <c r="AH950" s="73"/>
      <c r="AI950" s="73"/>
      <c r="AJ950" s="73"/>
      <c r="AK950" s="73"/>
      <c r="AL950" s="73"/>
      <c r="AM950" s="73"/>
      <c r="AN950" s="73"/>
      <c r="AO950" s="73"/>
      <c r="AP950" s="73"/>
      <c r="AQ950" s="73"/>
      <c r="AR950" s="73"/>
      <c r="AS950" s="73"/>
      <c r="AT950" s="73"/>
      <c r="AU950" s="73"/>
      <c r="AV950" s="73"/>
      <c r="AW950" s="73"/>
      <c r="AX950" s="73"/>
      <c r="AY950" s="73"/>
      <c r="AZ950" s="73"/>
      <c r="BA950" s="73"/>
      <c r="BB950" s="73"/>
      <c r="BC950" s="73"/>
      <c r="BD950" s="73"/>
      <c r="BE950" s="73"/>
      <c r="BF950" s="73"/>
      <c r="BG950" s="73"/>
      <c r="BH950" s="73"/>
      <c r="BI950" s="73"/>
      <c r="BJ950" s="73"/>
      <c r="BK950" s="73"/>
      <c r="BL950" s="73"/>
      <c r="BM950" s="73"/>
      <c r="BN950" s="73"/>
    </row>
    <row r="951" spans="1:66" ht="13.2" x14ac:dyDescent="0.3">
      <c r="A951" s="73"/>
      <c r="B951" s="73"/>
      <c r="C951" s="73"/>
      <c r="D951" s="73"/>
      <c r="E951" s="73"/>
      <c r="F951" s="73"/>
      <c r="G951" s="73"/>
      <c r="H951" s="73"/>
      <c r="I951" s="73"/>
      <c r="J951" s="73"/>
      <c r="L951" s="73"/>
      <c r="M951" s="73"/>
      <c r="N951" s="73"/>
      <c r="O951" s="73"/>
      <c r="P951" s="73"/>
      <c r="Q951" s="73"/>
      <c r="R951" s="73"/>
      <c r="X951" s="73"/>
      <c r="Y951" s="73"/>
      <c r="Z951" s="73"/>
      <c r="AA951" s="73"/>
      <c r="AB951" s="73"/>
      <c r="AC951" s="73"/>
      <c r="AD951" s="73"/>
      <c r="AE951" s="73"/>
      <c r="AF951" s="73"/>
      <c r="AG951" s="73"/>
      <c r="AH951" s="73"/>
      <c r="AI951" s="73"/>
      <c r="AJ951" s="73"/>
      <c r="AK951" s="73"/>
      <c r="AL951" s="73"/>
      <c r="AM951" s="73"/>
      <c r="AN951" s="73"/>
      <c r="AO951" s="73"/>
      <c r="AP951" s="73"/>
      <c r="AQ951" s="73"/>
      <c r="AR951" s="73"/>
      <c r="AS951" s="73"/>
      <c r="AT951" s="73"/>
      <c r="AU951" s="73"/>
      <c r="AV951" s="73"/>
      <c r="AW951" s="73"/>
      <c r="AX951" s="73"/>
      <c r="AY951" s="73"/>
      <c r="AZ951" s="73"/>
      <c r="BA951" s="73"/>
      <c r="BB951" s="73"/>
      <c r="BC951" s="73"/>
      <c r="BD951" s="73"/>
      <c r="BE951" s="73"/>
      <c r="BF951" s="73"/>
      <c r="BG951" s="73"/>
      <c r="BH951" s="73"/>
      <c r="BI951" s="73"/>
      <c r="BJ951" s="73"/>
      <c r="BK951" s="73"/>
      <c r="BL951" s="73"/>
      <c r="BM951" s="73"/>
      <c r="BN951" s="73"/>
    </row>
    <row r="952" spans="1:66" ht="13.2" x14ac:dyDescent="0.3">
      <c r="A952" s="73"/>
      <c r="B952" s="73"/>
      <c r="C952" s="73"/>
      <c r="D952" s="73"/>
      <c r="E952" s="73"/>
      <c r="F952" s="73"/>
      <c r="G952" s="73"/>
      <c r="H952" s="73"/>
      <c r="I952" s="73"/>
      <c r="J952" s="73"/>
      <c r="L952" s="73"/>
      <c r="M952" s="73"/>
      <c r="N952" s="73"/>
      <c r="O952" s="73"/>
      <c r="P952" s="73"/>
      <c r="Q952" s="73"/>
      <c r="R952" s="73"/>
      <c r="X952" s="73"/>
      <c r="Y952" s="73"/>
      <c r="Z952" s="73"/>
      <c r="AA952" s="73"/>
      <c r="AB952" s="73"/>
      <c r="AC952" s="73"/>
      <c r="AD952" s="73"/>
      <c r="AE952" s="73"/>
      <c r="AF952" s="73"/>
      <c r="AG952" s="73"/>
      <c r="AH952" s="73"/>
      <c r="AI952" s="73"/>
      <c r="AJ952" s="73"/>
      <c r="AK952" s="73"/>
      <c r="AL952" s="73"/>
      <c r="AM952" s="73"/>
      <c r="AN952" s="73"/>
      <c r="AO952" s="73"/>
      <c r="AP952" s="73"/>
      <c r="AQ952" s="73"/>
      <c r="AR952" s="73"/>
      <c r="AS952" s="73"/>
      <c r="AT952" s="73"/>
      <c r="AU952" s="73"/>
      <c r="AV952" s="73"/>
      <c r="AW952" s="73"/>
      <c r="AX952" s="73"/>
      <c r="AY952" s="73"/>
      <c r="AZ952" s="73"/>
      <c r="BA952" s="73"/>
      <c r="BB952" s="73"/>
      <c r="BC952" s="73"/>
      <c r="BD952" s="73"/>
      <c r="BE952" s="73"/>
      <c r="BF952" s="73"/>
      <c r="BG952" s="73"/>
      <c r="BH952" s="73"/>
      <c r="BI952" s="73"/>
      <c r="BJ952" s="73"/>
      <c r="BK952" s="73"/>
      <c r="BL952" s="73"/>
      <c r="BM952" s="73"/>
      <c r="BN952" s="73"/>
    </row>
    <row r="953" spans="1:66" ht="13.2" x14ac:dyDescent="0.3">
      <c r="A953" s="73"/>
      <c r="B953" s="73"/>
      <c r="C953" s="73"/>
      <c r="D953" s="73"/>
      <c r="E953" s="73"/>
      <c r="F953" s="73"/>
      <c r="G953" s="73"/>
      <c r="H953" s="73"/>
      <c r="I953" s="73"/>
      <c r="J953" s="73"/>
      <c r="L953" s="73"/>
      <c r="M953" s="73"/>
      <c r="N953" s="73"/>
      <c r="O953" s="73"/>
      <c r="P953" s="73"/>
      <c r="Q953" s="73"/>
      <c r="R953" s="73"/>
      <c r="X953" s="73"/>
      <c r="Y953" s="73"/>
      <c r="Z953" s="73"/>
      <c r="AA953" s="73"/>
      <c r="AB953" s="73"/>
      <c r="AC953" s="73"/>
      <c r="AD953" s="73"/>
      <c r="AE953" s="73"/>
      <c r="AF953" s="73"/>
      <c r="AG953" s="73"/>
      <c r="AH953" s="73"/>
      <c r="AI953" s="73"/>
      <c r="AJ953" s="73"/>
      <c r="AK953" s="73"/>
      <c r="AL953" s="73"/>
      <c r="AM953" s="73"/>
      <c r="AN953" s="73"/>
      <c r="AO953" s="73"/>
      <c r="AP953" s="73"/>
      <c r="AQ953" s="73"/>
      <c r="AR953" s="73"/>
      <c r="AS953" s="73"/>
      <c r="AT953" s="73"/>
      <c r="AU953" s="73"/>
      <c r="AV953" s="73"/>
      <c r="AW953" s="73"/>
      <c r="AX953" s="73"/>
      <c r="AY953" s="73"/>
      <c r="AZ953" s="73"/>
      <c r="BA953" s="73"/>
      <c r="BB953" s="73"/>
      <c r="BC953" s="73"/>
      <c r="BD953" s="73"/>
      <c r="BE953" s="73"/>
      <c r="BF953" s="73"/>
      <c r="BG953" s="73"/>
      <c r="BH953" s="73"/>
      <c r="BI953" s="73"/>
      <c r="BJ953" s="73"/>
      <c r="BK953" s="73"/>
      <c r="BL953" s="73"/>
      <c r="BM953" s="73"/>
      <c r="BN953" s="73"/>
    </row>
    <row r="954" spans="1:66" ht="13.2" x14ac:dyDescent="0.3">
      <c r="A954" s="73"/>
      <c r="B954" s="73"/>
      <c r="C954" s="73"/>
      <c r="D954" s="73"/>
      <c r="E954" s="73"/>
      <c r="F954" s="73"/>
      <c r="G954" s="73"/>
      <c r="H954" s="73"/>
      <c r="I954" s="73"/>
      <c r="J954" s="73"/>
      <c r="L954" s="73"/>
      <c r="M954" s="73"/>
      <c r="N954" s="73"/>
      <c r="O954" s="73"/>
      <c r="P954" s="73"/>
      <c r="Q954" s="73"/>
      <c r="R954" s="73"/>
      <c r="X954" s="73"/>
      <c r="Y954" s="73"/>
      <c r="Z954" s="73"/>
      <c r="AA954" s="73"/>
      <c r="AB954" s="73"/>
      <c r="AC954" s="73"/>
      <c r="AD954" s="73"/>
      <c r="AE954" s="73"/>
      <c r="AF954" s="73"/>
      <c r="AG954" s="73"/>
      <c r="AH954" s="73"/>
      <c r="AI954" s="73"/>
      <c r="AJ954" s="73"/>
      <c r="AK954" s="73"/>
      <c r="AL954" s="73"/>
      <c r="AM954" s="73"/>
      <c r="AN954" s="73"/>
      <c r="AO954" s="73"/>
      <c r="AP954" s="73"/>
      <c r="AQ954" s="73"/>
      <c r="AR954" s="73"/>
      <c r="AS954" s="73"/>
      <c r="AT954" s="73"/>
      <c r="AU954" s="73"/>
      <c r="AV954" s="73"/>
      <c r="AW954" s="73"/>
      <c r="AX954" s="73"/>
      <c r="AY954" s="73"/>
      <c r="AZ954" s="73"/>
      <c r="BA954" s="73"/>
      <c r="BB954" s="73"/>
      <c r="BC954" s="73"/>
      <c r="BD954" s="73"/>
      <c r="BE954" s="73"/>
      <c r="BF954" s="73"/>
      <c r="BG954" s="73"/>
      <c r="BH954" s="73"/>
      <c r="BI954" s="73"/>
      <c r="BJ954" s="73"/>
      <c r="BK954" s="73"/>
      <c r="BL954" s="73"/>
      <c r="BM954" s="73"/>
      <c r="BN954" s="73"/>
    </row>
    <row r="955" spans="1:66" ht="13.2" x14ac:dyDescent="0.3">
      <c r="A955" s="73"/>
      <c r="B955" s="73"/>
      <c r="C955" s="73"/>
      <c r="D955" s="73"/>
      <c r="E955" s="73"/>
      <c r="F955" s="73"/>
      <c r="G955" s="73"/>
      <c r="H955" s="73"/>
      <c r="I955" s="73"/>
      <c r="J955" s="73"/>
      <c r="L955" s="73"/>
      <c r="M955" s="73"/>
      <c r="N955" s="73"/>
      <c r="O955" s="73"/>
      <c r="P955" s="73"/>
      <c r="Q955" s="73"/>
      <c r="R955" s="73"/>
      <c r="X955" s="73"/>
      <c r="Y955" s="73"/>
      <c r="Z955" s="73"/>
      <c r="AA955" s="73"/>
      <c r="AB955" s="73"/>
      <c r="AC955" s="73"/>
      <c r="AD955" s="73"/>
      <c r="AE955" s="73"/>
      <c r="AF955" s="73"/>
      <c r="AG955" s="73"/>
      <c r="AH955" s="73"/>
      <c r="AI955" s="73"/>
      <c r="AJ955" s="73"/>
      <c r="AK955" s="73"/>
      <c r="AL955" s="73"/>
      <c r="AM955" s="73"/>
      <c r="AN955" s="73"/>
      <c r="AO955" s="73"/>
      <c r="AP955" s="73"/>
      <c r="AQ955" s="73"/>
      <c r="AR955" s="73"/>
      <c r="AS955" s="73"/>
      <c r="AT955" s="73"/>
      <c r="AU955" s="73"/>
      <c r="AV955" s="73"/>
      <c r="AW955" s="73"/>
      <c r="AX955" s="73"/>
      <c r="AY955" s="73"/>
      <c r="AZ955" s="73"/>
      <c r="BA955" s="73"/>
      <c r="BB955" s="73"/>
      <c r="BC955" s="73"/>
      <c r="BD955" s="73"/>
      <c r="BE955" s="73"/>
      <c r="BF955" s="73"/>
      <c r="BG955" s="73"/>
      <c r="BH955" s="73"/>
      <c r="BI955" s="73"/>
      <c r="BJ955" s="73"/>
      <c r="BK955" s="73"/>
      <c r="BL955" s="73"/>
      <c r="BM955" s="73"/>
      <c r="BN955" s="73"/>
    </row>
    <row r="956" spans="1:66" ht="13.2" x14ac:dyDescent="0.3">
      <c r="A956" s="73"/>
      <c r="B956" s="73"/>
      <c r="C956" s="73"/>
      <c r="D956" s="73"/>
      <c r="E956" s="73"/>
      <c r="F956" s="73"/>
      <c r="G956" s="73"/>
      <c r="H956" s="73"/>
      <c r="I956" s="73"/>
      <c r="J956" s="73"/>
      <c r="L956" s="73"/>
      <c r="M956" s="73"/>
      <c r="N956" s="73"/>
      <c r="O956" s="73"/>
      <c r="P956" s="73"/>
      <c r="Q956" s="73"/>
      <c r="R956" s="73"/>
      <c r="X956" s="73"/>
      <c r="Y956" s="73"/>
      <c r="Z956" s="73"/>
      <c r="AA956" s="73"/>
      <c r="AB956" s="73"/>
      <c r="AC956" s="73"/>
      <c r="AD956" s="73"/>
      <c r="AE956" s="73"/>
      <c r="AF956" s="73"/>
      <c r="AG956" s="73"/>
      <c r="AH956" s="73"/>
      <c r="AI956" s="73"/>
      <c r="AJ956" s="73"/>
      <c r="AK956" s="73"/>
      <c r="AL956" s="73"/>
      <c r="AM956" s="73"/>
      <c r="AN956" s="73"/>
      <c r="AO956" s="73"/>
      <c r="AP956" s="73"/>
      <c r="AQ956" s="73"/>
      <c r="AR956" s="73"/>
      <c r="AS956" s="73"/>
      <c r="AT956" s="73"/>
      <c r="AU956" s="73"/>
      <c r="AV956" s="73"/>
      <c r="AW956" s="73"/>
      <c r="AX956" s="73"/>
      <c r="AY956" s="73"/>
      <c r="AZ956" s="73"/>
      <c r="BA956" s="73"/>
      <c r="BB956" s="73"/>
      <c r="BC956" s="73"/>
      <c r="BD956" s="73"/>
      <c r="BE956" s="73"/>
      <c r="BF956" s="73"/>
      <c r="BG956" s="73"/>
      <c r="BH956" s="73"/>
      <c r="BI956" s="73"/>
      <c r="BJ956" s="73"/>
      <c r="BK956" s="73"/>
      <c r="BL956" s="73"/>
      <c r="BM956" s="73"/>
      <c r="BN956" s="73"/>
    </row>
    <row r="957" spans="1:66" ht="13.2" x14ac:dyDescent="0.3">
      <c r="A957" s="73"/>
      <c r="B957" s="73"/>
      <c r="C957" s="73"/>
      <c r="D957" s="73"/>
      <c r="E957" s="73"/>
      <c r="F957" s="73"/>
      <c r="G957" s="73"/>
      <c r="H957" s="73"/>
      <c r="I957" s="73"/>
      <c r="J957" s="73"/>
      <c r="L957" s="73"/>
      <c r="M957" s="73"/>
      <c r="N957" s="73"/>
      <c r="O957" s="73"/>
      <c r="P957" s="73"/>
      <c r="Q957" s="73"/>
      <c r="R957" s="73"/>
      <c r="X957" s="73"/>
      <c r="Y957" s="73"/>
      <c r="Z957" s="73"/>
      <c r="AA957" s="73"/>
      <c r="AB957" s="73"/>
      <c r="AC957" s="73"/>
      <c r="AD957" s="73"/>
      <c r="AE957" s="73"/>
      <c r="AF957" s="73"/>
      <c r="AG957" s="73"/>
      <c r="AH957" s="73"/>
      <c r="AI957" s="73"/>
      <c r="AJ957" s="73"/>
      <c r="AK957" s="73"/>
      <c r="AL957" s="73"/>
      <c r="AM957" s="73"/>
      <c r="AN957" s="73"/>
      <c r="AO957" s="73"/>
      <c r="AP957" s="73"/>
      <c r="AQ957" s="73"/>
      <c r="AR957" s="73"/>
      <c r="AS957" s="73"/>
      <c r="AT957" s="73"/>
      <c r="AU957" s="73"/>
      <c r="AV957" s="73"/>
      <c r="AW957" s="73"/>
      <c r="AX957" s="73"/>
      <c r="AY957" s="73"/>
      <c r="AZ957" s="73"/>
      <c r="BA957" s="73"/>
      <c r="BB957" s="73"/>
      <c r="BC957" s="73"/>
      <c r="BD957" s="73"/>
      <c r="BE957" s="73"/>
      <c r="BF957" s="73"/>
      <c r="BG957" s="73"/>
      <c r="BH957" s="73"/>
      <c r="BI957" s="73"/>
      <c r="BJ957" s="73"/>
      <c r="BK957" s="73"/>
      <c r="BL957" s="73"/>
      <c r="BM957" s="73"/>
      <c r="BN957" s="73"/>
    </row>
    <row r="958" spans="1:66" ht="13.2" x14ac:dyDescent="0.3">
      <c r="A958" s="73"/>
      <c r="B958" s="73"/>
      <c r="C958" s="73"/>
      <c r="D958" s="73"/>
      <c r="E958" s="73"/>
      <c r="F958" s="73"/>
      <c r="G958" s="73"/>
      <c r="H958" s="73"/>
      <c r="I958" s="73"/>
      <c r="J958" s="73"/>
      <c r="L958" s="73"/>
      <c r="M958" s="73"/>
      <c r="N958" s="73"/>
      <c r="O958" s="73"/>
      <c r="P958" s="73"/>
      <c r="Q958" s="73"/>
      <c r="R958" s="73"/>
      <c r="X958" s="73"/>
      <c r="Y958" s="73"/>
      <c r="Z958" s="73"/>
      <c r="AA958" s="73"/>
      <c r="AB958" s="73"/>
      <c r="AC958" s="73"/>
      <c r="AD958" s="73"/>
      <c r="AE958" s="73"/>
      <c r="AF958" s="73"/>
      <c r="AG958" s="73"/>
      <c r="AH958" s="73"/>
      <c r="AI958" s="73"/>
      <c r="AJ958" s="73"/>
      <c r="AK958" s="73"/>
      <c r="AL958" s="73"/>
      <c r="AM958" s="73"/>
      <c r="AN958" s="73"/>
      <c r="AO958" s="73"/>
      <c r="AP958" s="73"/>
      <c r="AQ958" s="73"/>
      <c r="AR958" s="73"/>
      <c r="AS958" s="73"/>
      <c r="AT958" s="73"/>
      <c r="AU958" s="73"/>
      <c r="AV958" s="73"/>
      <c r="AW958" s="73"/>
      <c r="AX958" s="73"/>
      <c r="AY958" s="73"/>
      <c r="AZ958" s="73"/>
      <c r="BA958" s="73"/>
      <c r="BB958" s="73"/>
      <c r="BC958" s="73"/>
      <c r="BD958" s="73"/>
      <c r="BE958" s="73"/>
      <c r="BF958" s="73"/>
      <c r="BG958" s="73"/>
      <c r="BH958" s="73"/>
      <c r="BI958" s="73"/>
      <c r="BJ958" s="73"/>
      <c r="BK958" s="73"/>
      <c r="BL958" s="73"/>
      <c r="BM958" s="73"/>
      <c r="BN958" s="73"/>
    </row>
    <row r="959" spans="1:66" ht="13.2" x14ac:dyDescent="0.3">
      <c r="A959" s="73"/>
      <c r="B959" s="73"/>
      <c r="C959" s="73"/>
      <c r="D959" s="73"/>
      <c r="E959" s="73"/>
      <c r="F959" s="73"/>
      <c r="G959" s="73"/>
      <c r="H959" s="73"/>
      <c r="I959" s="73"/>
      <c r="J959" s="73"/>
      <c r="L959" s="73"/>
      <c r="M959" s="73"/>
      <c r="N959" s="73"/>
      <c r="O959" s="73"/>
      <c r="P959" s="73"/>
      <c r="Q959" s="73"/>
      <c r="R959" s="73"/>
      <c r="X959" s="73"/>
      <c r="Y959" s="73"/>
      <c r="Z959" s="73"/>
      <c r="AA959" s="73"/>
      <c r="AB959" s="73"/>
      <c r="AC959" s="73"/>
      <c r="AD959" s="73"/>
      <c r="AE959" s="73"/>
      <c r="AF959" s="73"/>
      <c r="AG959" s="73"/>
      <c r="AH959" s="73"/>
      <c r="AI959" s="73"/>
      <c r="AJ959" s="73"/>
      <c r="AK959" s="73"/>
      <c r="AL959" s="73"/>
      <c r="AM959" s="73"/>
      <c r="AN959" s="73"/>
      <c r="AO959" s="73"/>
      <c r="AP959" s="73"/>
      <c r="AQ959" s="73"/>
      <c r="AR959" s="73"/>
      <c r="AS959" s="73"/>
      <c r="AT959" s="73"/>
      <c r="AU959" s="73"/>
      <c r="AV959" s="73"/>
      <c r="AW959" s="73"/>
      <c r="AX959" s="73"/>
      <c r="AY959" s="73"/>
      <c r="AZ959" s="73"/>
      <c r="BA959" s="73"/>
      <c r="BB959" s="73"/>
      <c r="BC959" s="73"/>
      <c r="BD959" s="73"/>
      <c r="BE959" s="73"/>
      <c r="BF959" s="73"/>
      <c r="BG959" s="73"/>
      <c r="BH959" s="73"/>
      <c r="BI959" s="73"/>
      <c r="BJ959" s="73"/>
      <c r="BK959" s="73"/>
      <c r="BL959" s="73"/>
      <c r="BM959" s="73"/>
      <c r="BN959" s="73"/>
    </row>
    <row r="960" spans="1:66" ht="13.2" x14ac:dyDescent="0.3">
      <c r="A960" s="73"/>
      <c r="B960" s="73"/>
      <c r="C960" s="73"/>
      <c r="D960" s="73"/>
      <c r="E960" s="73"/>
      <c r="F960" s="73"/>
      <c r="G960" s="73"/>
      <c r="H960" s="73"/>
      <c r="I960" s="73"/>
      <c r="J960" s="73"/>
      <c r="L960" s="73"/>
      <c r="M960" s="73"/>
      <c r="N960" s="73"/>
      <c r="O960" s="73"/>
      <c r="P960" s="73"/>
      <c r="Q960" s="73"/>
      <c r="R960" s="73"/>
      <c r="X960" s="73"/>
      <c r="Y960" s="73"/>
      <c r="Z960" s="73"/>
      <c r="AA960" s="73"/>
      <c r="AB960" s="73"/>
      <c r="AC960" s="73"/>
      <c r="AD960" s="73"/>
      <c r="AE960" s="73"/>
      <c r="AF960" s="73"/>
      <c r="AG960" s="73"/>
      <c r="AH960" s="73"/>
      <c r="AI960" s="73"/>
      <c r="AJ960" s="73"/>
      <c r="AK960" s="73"/>
      <c r="AL960" s="73"/>
      <c r="AM960" s="73"/>
      <c r="AN960" s="73"/>
      <c r="AO960" s="73"/>
      <c r="AP960" s="73"/>
      <c r="AQ960" s="73"/>
      <c r="AR960" s="73"/>
      <c r="AS960" s="73"/>
      <c r="AT960" s="73"/>
      <c r="AU960" s="73"/>
      <c r="AV960" s="73"/>
      <c r="AW960" s="73"/>
      <c r="AX960" s="73"/>
      <c r="AY960" s="73"/>
      <c r="AZ960" s="73"/>
      <c r="BA960" s="73"/>
      <c r="BB960" s="73"/>
      <c r="BC960" s="73"/>
      <c r="BD960" s="73"/>
      <c r="BE960" s="73"/>
      <c r="BF960" s="73"/>
      <c r="BG960" s="73"/>
      <c r="BH960" s="73"/>
      <c r="BI960" s="73"/>
      <c r="BJ960" s="73"/>
      <c r="BK960" s="73"/>
      <c r="BL960" s="73"/>
      <c r="BM960" s="73"/>
      <c r="BN960" s="73"/>
    </row>
    <row r="961" spans="1:66" ht="13.2" x14ac:dyDescent="0.3">
      <c r="A961" s="73"/>
      <c r="B961" s="73"/>
      <c r="C961" s="73"/>
      <c r="D961" s="73"/>
      <c r="E961" s="73"/>
      <c r="F961" s="73"/>
      <c r="G961" s="73"/>
      <c r="H961" s="73"/>
      <c r="I961" s="73"/>
      <c r="J961" s="73"/>
      <c r="L961" s="73"/>
      <c r="M961" s="73"/>
      <c r="N961" s="73"/>
      <c r="O961" s="73"/>
      <c r="P961" s="73"/>
      <c r="Q961" s="73"/>
      <c r="R961" s="73"/>
      <c r="X961" s="73"/>
      <c r="Y961" s="73"/>
      <c r="Z961" s="73"/>
      <c r="AA961" s="73"/>
      <c r="AB961" s="73"/>
      <c r="AC961" s="73"/>
      <c r="AD961" s="73"/>
      <c r="AE961" s="73"/>
      <c r="AF961" s="73"/>
      <c r="AG961" s="73"/>
      <c r="AH961" s="73"/>
      <c r="AI961" s="73"/>
      <c r="AJ961" s="73"/>
      <c r="AK961" s="73"/>
      <c r="AL961" s="73"/>
      <c r="AM961" s="73"/>
      <c r="AN961" s="73"/>
      <c r="AO961" s="73"/>
      <c r="AP961" s="73"/>
      <c r="AQ961" s="73"/>
      <c r="AR961" s="73"/>
      <c r="AS961" s="73"/>
      <c r="AT961" s="73"/>
      <c r="AU961" s="73"/>
      <c r="AV961" s="73"/>
      <c r="AW961" s="73"/>
      <c r="AX961" s="73"/>
      <c r="AY961" s="73"/>
      <c r="AZ961" s="73"/>
      <c r="BA961" s="73"/>
      <c r="BB961" s="73"/>
      <c r="BC961" s="73"/>
      <c r="BD961" s="73"/>
      <c r="BE961" s="73"/>
      <c r="BF961" s="73"/>
      <c r="BG961" s="73"/>
      <c r="BH961" s="73"/>
      <c r="BI961" s="73"/>
      <c r="BJ961" s="73"/>
      <c r="BK961" s="73"/>
      <c r="BL961" s="73"/>
      <c r="BM961" s="73"/>
      <c r="BN961" s="73"/>
    </row>
    <row r="962" spans="1:66" ht="13.2" x14ac:dyDescent="0.3">
      <c r="A962" s="73"/>
      <c r="B962" s="73"/>
      <c r="C962" s="73"/>
      <c r="D962" s="73"/>
      <c r="E962" s="73"/>
      <c r="F962" s="73"/>
      <c r="G962" s="73"/>
      <c r="H962" s="73"/>
      <c r="I962" s="73"/>
      <c r="J962" s="73"/>
      <c r="L962" s="73"/>
      <c r="M962" s="73"/>
      <c r="N962" s="73"/>
      <c r="O962" s="73"/>
      <c r="P962" s="73"/>
      <c r="Q962" s="73"/>
      <c r="R962" s="73"/>
      <c r="X962" s="73"/>
      <c r="Y962" s="73"/>
      <c r="Z962" s="73"/>
      <c r="AA962" s="73"/>
      <c r="AB962" s="73"/>
      <c r="AC962" s="73"/>
      <c r="AD962" s="73"/>
      <c r="AE962" s="73"/>
      <c r="AF962" s="73"/>
      <c r="AG962" s="73"/>
      <c r="AH962" s="73"/>
      <c r="AI962" s="73"/>
      <c r="AJ962" s="73"/>
      <c r="AK962" s="73"/>
      <c r="AL962" s="73"/>
      <c r="AM962" s="73"/>
      <c r="AN962" s="73"/>
      <c r="AO962" s="73"/>
      <c r="AP962" s="73"/>
      <c r="AQ962" s="73"/>
      <c r="AR962" s="73"/>
      <c r="AS962" s="73"/>
      <c r="AT962" s="73"/>
      <c r="AU962" s="73"/>
      <c r="AV962" s="73"/>
      <c r="AW962" s="73"/>
      <c r="AX962" s="73"/>
      <c r="AY962" s="73"/>
      <c r="AZ962" s="73"/>
      <c r="BA962" s="73"/>
      <c r="BB962" s="73"/>
      <c r="BC962" s="73"/>
      <c r="BD962" s="73"/>
      <c r="BE962" s="73"/>
      <c r="BF962" s="73"/>
      <c r="BG962" s="73"/>
      <c r="BH962" s="73"/>
      <c r="BI962" s="73"/>
      <c r="BJ962" s="73"/>
      <c r="BK962" s="73"/>
      <c r="BL962" s="73"/>
      <c r="BM962" s="73"/>
      <c r="BN962" s="73"/>
    </row>
    <row r="963" spans="1:66" ht="13.2" x14ac:dyDescent="0.3">
      <c r="A963" s="73"/>
      <c r="B963" s="73"/>
      <c r="C963" s="73"/>
      <c r="D963" s="73"/>
      <c r="E963" s="73"/>
      <c r="F963" s="73"/>
      <c r="G963" s="73"/>
      <c r="H963" s="73"/>
      <c r="I963" s="73"/>
      <c r="J963" s="73"/>
      <c r="L963" s="73"/>
      <c r="M963" s="73"/>
      <c r="N963" s="73"/>
      <c r="O963" s="73"/>
      <c r="P963" s="73"/>
      <c r="Q963" s="73"/>
      <c r="R963" s="73"/>
      <c r="X963" s="73"/>
      <c r="Y963" s="73"/>
      <c r="Z963" s="73"/>
      <c r="AA963" s="73"/>
      <c r="AB963" s="73"/>
      <c r="AC963" s="73"/>
      <c r="AD963" s="73"/>
      <c r="AE963" s="73"/>
      <c r="AF963" s="73"/>
      <c r="AG963" s="73"/>
      <c r="AH963" s="73"/>
      <c r="AI963" s="73"/>
      <c r="AJ963" s="73"/>
      <c r="AK963" s="73"/>
      <c r="AL963" s="73"/>
      <c r="AM963" s="73"/>
      <c r="AN963" s="73"/>
      <c r="AO963" s="73"/>
      <c r="AP963" s="73"/>
      <c r="AQ963" s="73"/>
      <c r="AR963" s="73"/>
      <c r="AS963" s="73"/>
      <c r="AT963" s="73"/>
      <c r="AU963" s="73"/>
      <c r="AV963" s="73"/>
      <c r="AW963" s="73"/>
      <c r="AX963" s="73"/>
      <c r="AY963" s="73"/>
      <c r="AZ963" s="73"/>
      <c r="BA963" s="73"/>
      <c r="BB963" s="73"/>
      <c r="BC963" s="73"/>
      <c r="BD963" s="73"/>
      <c r="BE963" s="73"/>
      <c r="BF963" s="73"/>
      <c r="BG963" s="73"/>
      <c r="BH963" s="73"/>
      <c r="BI963" s="73"/>
      <c r="BJ963" s="73"/>
      <c r="BK963" s="73"/>
      <c r="BL963" s="73"/>
      <c r="BM963" s="73"/>
      <c r="BN963" s="73"/>
    </row>
    <row r="964" spans="1:66" ht="13.2" x14ac:dyDescent="0.3">
      <c r="A964" s="73"/>
      <c r="B964" s="73"/>
      <c r="C964" s="73"/>
      <c r="D964" s="73"/>
      <c r="E964" s="73"/>
      <c r="F964" s="73"/>
      <c r="G964" s="73"/>
      <c r="H964" s="73"/>
      <c r="I964" s="73"/>
      <c r="J964" s="73"/>
      <c r="L964" s="73"/>
      <c r="M964" s="73"/>
      <c r="N964" s="73"/>
      <c r="O964" s="73"/>
      <c r="P964" s="73"/>
      <c r="Q964" s="73"/>
      <c r="R964" s="73"/>
      <c r="X964" s="73"/>
      <c r="Y964" s="73"/>
      <c r="Z964" s="73"/>
      <c r="AA964" s="73"/>
      <c r="AB964" s="73"/>
      <c r="AC964" s="73"/>
      <c r="AD964" s="73"/>
      <c r="AE964" s="73"/>
      <c r="AF964" s="73"/>
      <c r="AG964" s="73"/>
      <c r="AH964" s="73"/>
      <c r="AI964" s="73"/>
      <c r="AJ964" s="73"/>
      <c r="AK964" s="73"/>
      <c r="AL964" s="73"/>
      <c r="AM964" s="73"/>
      <c r="AN964" s="73"/>
      <c r="AO964" s="73"/>
      <c r="AP964" s="73"/>
      <c r="AQ964" s="73"/>
      <c r="AR964" s="73"/>
      <c r="AS964" s="73"/>
      <c r="AT964" s="73"/>
      <c r="AU964" s="73"/>
      <c r="AV964" s="73"/>
      <c r="AW964" s="73"/>
      <c r="AX964" s="73"/>
      <c r="AY964" s="73"/>
      <c r="AZ964" s="73"/>
      <c r="BA964" s="73"/>
      <c r="BB964" s="73"/>
      <c r="BC964" s="73"/>
      <c r="BD964" s="73"/>
      <c r="BE964" s="73"/>
      <c r="BF964" s="73"/>
      <c r="BG964" s="73"/>
      <c r="BH964" s="73"/>
      <c r="BI964" s="73"/>
      <c r="BJ964" s="73"/>
      <c r="BK964" s="73"/>
      <c r="BL964" s="73"/>
      <c r="BM964" s="73"/>
      <c r="BN964" s="73"/>
    </row>
    <row r="965" spans="1:66" ht="13.2" x14ac:dyDescent="0.3">
      <c r="A965" s="73"/>
      <c r="B965" s="73"/>
      <c r="C965" s="73"/>
      <c r="D965" s="73"/>
      <c r="E965" s="73"/>
      <c r="F965" s="73"/>
      <c r="G965" s="73"/>
      <c r="H965" s="73"/>
      <c r="I965" s="73"/>
      <c r="J965" s="73"/>
      <c r="L965" s="73"/>
      <c r="M965" s="73"/>
      <c r="N965" s="73"/>
      <c r="O965" s="73"/>
      <c r="P965" s="73"/>
      <c r="Q965" s="73"/>
      <c r="R965" s="73"/>
      <c r="X965" s="73"/>
      <c r="Y965" s="73"/>
      <c r="Z965" s="73"/>
      <c r="AA965" s="73"/>
      <c r="AB965" s="73"/>
      <c r="AC965" s="73"/>
      <c r="AD965" s="73"/>
      <c r="AE965" s="73"/>
      <c r="AF965" s="73"/>
      <c r="AG965" s="73"/>
      <c r="AH965" s="73"/>
      <c r="AI965" s="73"/>
      <c r="AJ965" s="73"/>
      <c r="AK965" s="73"/>
      <c r="AL965" s="73"/>
      <c r="AM965" s="73"/>
      <c r="AN965" s="73"/>
      <c r="AO965" s="73"/>
      <c r="AP965" s="73"/>
      <c r="AQ965" s="73"/>
      <c r="AR965" s="73"/>
      <c r="AS965" s="73"/>
      <c r="AT965" s="73"/>
      <c r="AU965" s="73"/>
      <c r="AV965" s="73"/>
      <c r="AW965" s="73"/>
      <c r="AX965" s="73"/>
      <c r="AY965" s="73"/>
      <c r="AZ965" s="73"/>
      <c r="BA965" s="73"/>
      <c r="BB965" s="73"/>
      <c r="BC965" s="73"/>
      <c r="BD965" s="73"/>
      <c r="BE965" s="73"/>
      <c r="BF965" s="73"/>
      <c r="BG965" s="73"/>
      <c r="BH965" s="73"/>
      <c r="BI965" s="73"/>
      <c r="BJ965" s="73"/>
      <c r="BK965" s="73"/>
      <c r="BL965" s="73"/>
      <c r="BM965" s="73"/>
      <c r="BN965" s="73"/>
    </row>
    <row r="966" spans="1:66" ht="13.2" x14ac:dyDescent="0.3">
      <c r="A966" s="73"/>
      <c r="B966" s="73"/>
      <c r="C966" s="73"/>
      <c r="D966" s="73"/>
      <c r="E966" s="73"/>
      <c r="F966" s="73"/>
      <c r="G966" s="73"/>
      <c r="H966" s="73"/>
      <c r="I966" s="73"/>
      <c r="J966" s="73"/>
      <c r="L966" s="73"/>
      <c r="M966" s="73"/>
      <c r="N966" s="73"/>
      <c r="O966" s="73"/>
      <c r="P966" s="73"/>
      <c r="Q966" s="73"/>
      <c r="R966" s="73"/>
      <c r="X966" s="73"/>
      <c r="Y966" s="73"/>
      <c r="Z966" s="73"/>
      <c r="AA966" s="73"/>
      <c r="AB966" s="73"/>
      <c r="AC966" s="73"/>
      <c r="AD966" s="73"/>
      <c r="AE966" s="73"/>
      <c r="AF966" s="73"/>
      <c r="AG966" s="73"/>
      <c r="AH966" s="73"/>
      <c r="AI966" s="73"/>
      <c r="AJ966" s="73"/>
      <c r="AK966" s="73"/>
      <c r="AL966" s="73"/>
      <c r="AM966" s="73"/>
      <c r="AN966" s="73"/>
      <c r="AO966" s="73"/>
      <c r="AP966" s="73"/>
      <c r="AQ966" s="73"/>
      <c r="AR966" s="73"/>
      <c r="AS966" s="73"/>
      <c r="AT966" s="73"/>
      <c r="AU966" s="73"/>
      <c r="AV966" s="73"/>
      <c r="AW966" s="73"/>
      <c r="AX966" s="73"/>
      <c r="AY966" s="73"/>
      <c r="AZ966" s="73"/>
      <c r="BA966" s="73"/>
      <c r="BB966" s="73"/>
      <c r="BC966" s="73"/>
      <c r="BD966" s="73"/>
      <c r="BE966" s="73"/>
      <c r="BF966" s="73"/>
      <c r="BG966" s="73"/>
      <c r="BH966" s="73"/>
      <c r="BI966" s="73"/>
      <c r="BJ966" s="73"/>
      <c r="BK966" s="73"/>
      <c r="BL966" s="73"/>
      <c r="BM966" s="73"/>
      <c r="BN966" s="73"/>
    </row>
    <row r="967" spans="1:66" ht="13.2" x14ac:dyDescent="0.3">
      <c r="A967" s="73"/>
      <c r="B967" s="73"/>
      <c r="C967" s="73"/>
      <c r="D967" s="73"/>
      <c r="E967" s="73"/>
      <c r="F967" s="73"/>
      <c r="G967" s="73"/>
      <c r="H967" s="73"/>
      <c r="I967" s="73"/>
      <c r="J967" s="73"/>
      <c r="L967" s="73"/>
      <c r="M967" s="73"/>
      <c r="N967" s="73"/>
      <c r="O967" s="73"/>
      <c r="P967" s="73"/>
      <c r="Q967" s="73"/>
      <c r="R967" s="73"/>
      <c r="X967" s="73"/>
      <c r="Y967" s="73"/>
      <c r="Z967" s="73"/>
      <c r="AA967" s="73"/>
      <c r="AB967" s="73"/>
      <c r="AC967" s="73"/>
      <c r="AD967" s="73"/>
      <c r="AE967" s="73"/>
      <c r="AF967" s="73"/>
      <c r="AG967" s="73"/>
      <c r="AH967" s="73"/>
      <c r="AI967" s="73"/>
      <c r="AJ967" s="73"/>
      <c r="AK967" s="73"/>
      <c r="AL967" s="73"/>
      <c r="AM967" s="73"/>
      <c r="AN967" s="73"/>
      <c r="AO967" s="73"/>
      <c r="AP967" s="73"/>
      <c r="AQ967" s="73"/>
      <c r="AR967" s="73"/>
      <c r="AS967" s="73"/>
      <c r="AT967" s="73"/>
      <c r="AU967" s="73"/>
      <c r="AV967" s="73"/>
      <c r="AW967" s="73"/>
      <c r="AX967" s="73"/>
      <c r="AY967" s="73"/>
      <c r="AZ967" s="73"/>
      <c r="BA967" s="73"/>
      <c r="BB967" s="73"/>
      <c r="BC967" s="73"/>
      <c r="BD967" s="73"/>
      <c r="BE967" s="73"/>
      <c r="BF967" s="73"/>
      <c r="BG967" s="73"/>
      <c r="BH967" s="73"/>
      <c r="BI967" s="73"/>
      <c r="BJ967" s="73"/>
      <c r="BK967" s="73"/>
      <c r="BL967" s="73"/>
      <c r="BM967" s="73"/>
      <c r="BN967" s="73"/>
    </row>
    <row r="968" spans="1:66" ht="13.2" x14ac:dyDescent="0.3">
      <c r="A968" s="73"/>
      <c r="B968" s="73"/>
      <c r="C968" s="73"/>
      <c r="D968" s="73"/>
      <c r="E968" s="73"/>
      <c r="F968" s="73"/>
      <c r="G968" s="73"/>
      <c r="H968" s="73"/>
      <c r="I968" s="73"/>
      <c r="J968" s="73"/>
      <c r="L968" s="73"/>
      <c r="M968" s="73"/>
      <c r="N968" s="73"/>
      <c r="O968" s="73"/>
      <c r="P968" s="73"/>
      <c r="Q968" s="73"/>
      <c r="R968" s="73"/>
      <c r="X968" s="73"/>
      <c r="Y968" s="73"/>
      <c r="Z968" s="73"/>
      <c r="AA968" s="73"/>
      <c r="AB968" s="73"/>
      <c r="AC968" s="73"/>
      <c r="AD968" s="73"/>
      <c r="AE968" s="73"/>
      <c r="AF968" s="73"/>
      <c r="AG968" s="73"/>
      <c r="AH968" s="73"/>
      <c r="AI968" s="73"/>
      <c r="AJ968" s="73"/>
      <c r="AK968" s="73"/>
      <c r="AL968" s="73"/>
      <c r="AM968" s="73"/>
      <c r="AN968" s="73"/>
      <c r="AO968" s="73"/>
      <c r="AP968" s="73"/>
      <c r="AQ968" s="73"/>
      <c r="AR968" s="73"/>
      <c r="AS968" s="73"/>
      <c r="AT968" s="73"/>
      <c r="AU968" s="73"/>
      <c r="AV968" s="73"/>
      <c r="AW968" s="73"/>
      <c r="AX968" s="73"/>
      <c r="AY968" s="73"/>
      <c r="AZ968" s="73"/>
      <c r="BA968" s="73"/>
      <c r="BB968" s="73"/>
      <c r="BC968" s="73"/>
      <c r="BD968" s="73"/>
      <c r="BE968" s="73"/>
      <c r="BF968" s="73"/>
      <c r="BG968" s="73"/>
      <c r="BH968" s="73"/>
      <c r="BI968" s="73"/>
      <c r="BJ968" s="73"/>
      <c r="BK968" s="73"/>
      <c r="BL968" s="73"/>
      <c r="BM968" s="73"/>
      <c r="BN968" s="73"/>
    </row>
    <row r="969" spans="1:66" ht="13.2" x14ac:dyDescent="0.3">
      <c r="A969" s="73"/>
      <c r="B969" s="73"/>
      <c r="C969" s="73"/>
      <c r="D969" s="73"/>
      <c r="E969" s="73"/>
      <c r="F969" s="73"/>
      <c r="G969" s="73"/>
      <c r="H969" s="73"/>
      <c r="I969" s="73"/>
      <c r="J969" s="73"/>
      <c r="L969" s="73"/>
      <c r="M969" s="73"/>
      <c r="N969" s="73"/>
      <c r="O969" s="73"/>
      <c r="P969" s="73"/>
      <c r="Q969" s="73"/>
      <c r="R969" s="73"/>
      <c r="X969" s="73"/>
      <c r="Y969" s="73"/>
      <c r="Z969" s="73"/>
      <c r="AA969" s="73"/>
      <c r="AB969" s="73"/>
      <c r="AC969" s="73"/>
      <c r="AD969" s="73"/>
      <c r="AE969" s="73"/>
      <c r="AF969" s="73"/>
      <c r="AG969" s="73"/>
      <c r="AH969" s="73"/>
      <c r="AI969" s="73"/>
      <c r="AJ969" s="73"/>
      <c r="AK969" s="73"/>
      <c r="AL969" s="73"/>
      <c r="AM969" s="73"/>
      <c r="AN969" s="73"/>
      <c r="AO969" s="73"/>
      <c r="AP969" s="73"/>
      <c r="AQ969" s="73"/>
      <c r="AR969" s="73"/>
      <c r="AS969" s="73"/>
      <c r="AT969" s="73"/>
      <c r="AU969" s="73"/>
      <c r="AV969" s="73"/>
      <c r="AW969" s="73"/>
      <c r="AX969" s="73"/>
      <c r="AY969" s="73"/>
      <c r="AZ969" s="73"/>
      <c r="BA969" s="73"/>
      <c r="BB969" s="73"/>
      <c r="BC969" s="73"/>
      <c r="BD969" s="73"/>
      <c r="BE969" s="73"/>
      <c r="BF969" s="73"/>
      <c r="BG969" s="73"/>
      <c r="BH969" s="73"/>
      <c r="BI969" s="73"/>
      <c r="BJ969" s="73"/>
      <c r="BK969" s="73"/>
      <c r="BL969" s="73"/>
      <c r="BM969" s="73"/>
      <c r="BN969" s="73"/>
    </row>
    <row r="970" spans="1:66" ht="13.2" x14ac:dyDescent="0.3">
      <c r="A970" s="73"/>
      <c r="B970" s="73"/>
      <c r="C970" s="73"/>
      <c r="D970" s="73"/>
      <c r="E970" s="73"/>
      <c r="F970" s="73"/>
      <c r="G970" s="73"/>
      <c r="H970" s="73"/>
      <c r="I970" s="73"/>
      <c r="J970" s="73"/>
      <c r="L970" s="73"/>
      <c r="M970" s="73"/>
      <c r="N970" s="73"/>
      <c r="O970" s="73"/>
      <c r="P970" s="73"/>
      <c r="Q970" s="73"/>
      <c r="R970" s="73"/>
      <c r="X970" s="73"/>
      <c r="Y970" s="73"/>
      <c r="Z970" s="73"/>
      <c r="AA970" s="73"/>
      <c r="AB970" s="73"/>
      <c r="AC970" s="73"/>
      <c r="AD970" s="73"/>
      <c r="AE970" s="73"/>
      <c r="AF970" s="73"/>
      <c r="AG970" s="73"/>
      <c r="AH970" s="73"/>
      <c r="AI970" s="73"/>
      <c r="AJ970" s="73"/>
      <c r="AK970" s="73"/>
      <c r="AL970" s="73"/>
      <c r="AM970" s="73"/>
      <c r="AN970" s="73"/>
      <c r="AO970" s="73"/>
      <c r="AP970" s="73"/>
      <c r="AQ970" s="73"/>
      <c r="AR970" s="73"/>
      <c r="AS970" s="73"/>
      <c r="AT970" s="73"/>
      <c r="AU970" s="73"/>
      <c r="AV970" s="73"/>
      <c r="AW970" s="73"/>
      <c r="AX970" s="73"/>
      <c r="AY970" s="73"/>
      <c r="AZ970" s="73"/>
      <c r="BA970" s="73"/>
      <c r="BB970" s="73"/>
      <c r="BC970" s="73"/>
      <c r="BD970" s="73"/>
      <c r="BE970" s="73"/>
      <c r="BF970" s="73"/>
      <c r="BG970" s="73"/>
      <c r="BH970" s="73"/>
      <c r="BI970" s="73"/>
      <c r="BJ970" s="73"/>
      <c r="BK970" s="73"/>
      <c r="BL970" s="73"/>
      <c r="BM970" s="73"/>
      <c r="BN970" s="73"/>
    </row>
    <row r="971" spans="1:66" ht="13.2" x14ac:dyDescent="0.3">
      <c r="A971" s="73"/>
      <c r="B971" s="73"/>
      <c r="C971" s="73"/>
      <c r="D971" s="73"/>
      <c r="E971" s="73"/>
      <c r="F971" s="73"/>
      <c r="G971" s="73"/>
      <c r="H971" s="73"/>
      <c r="I971" s="73"/>
      <c r="J971" s="73"/>
      <c r="L971" s="73"/>
      <c r="M971" s="73"/>
      <c r="N971" s="73"/>
      <c r="O971" s="73"/>
      <c r="P971" s="73"/>
      <c r="Q971" s="73"/>
      <c r="R971" s="73"/>
      <c r="X971" s="73"/>
      <c r="Y971" s="73"/>
      <c r="Z971" s="73"/>
      <c r="AA971" s="73"/>
      <c r="AB971" s="73"/>
      <c r="AC971" s="73"/>
      <c r="AD971" s="73"/>
      <c r="AE971" s="73"/>
      <c r="AF971" s="73"/>
      <c r="AG971" s="73"/>
      <c r="AH971" s="73"/>
      <c r="AI971" s="73"/>
      <c r="AJ971" s="73"/>
      <c r="AK971" s="73"/>
      <c r="AL971" s="73"/>
      <c r="AM971" s="73"/>
      <c r="AN971" s="73"/>
      <c r="AO971" s="73"/>
      <c r="AP971" s="73"/>
      <c r="AQ971" s="73"/>
      <c r="AR971" s="73"/>
      <c r="AS971" s="73"/>
      <c r="AT971" s="73"/>
      <c r="AU971" s="73"/>
      <c r="AV971" s="73"/>
      <c r="AW971" s="73"/>
      <c r="AX971" s="73"/>
      <c r="AY971" s="73"/>
      <c r="AZ971" s="73"/>
      <c r="BA971" s="73"/>
      <c r="BB971" s="73"/>
      <c r="BC971" s="73"/>
      <c r="BD971" s="73"/>
      <c r="BE971" s="73"/>
      <c r="BF971" s="73"/>
      <c r="BG971" s="73"/>
      <c r="BH971" s="73"/>
      <c r="BI971" s="73"/>
      <c r="BJ971" s="73"/>
      <c r="BK971" s="73"/>
      <c r="BL971" s="73"/>
      <c r="BM971" s="73"/>
      <c r="BN971" s="73"/>
    </row>
    <row r="972" spans="1:66" ht="13.2" x14ac:dyDescent="0.3">
      <c r="A972" s="73"/>
      <c r="B972" s="73"/>
      <c r="C972" s="73"/>
      <c r="D972" s="73"/>
      <c r="E972" s="73"/>
      <c r="F972" s="73"/>
      <c r="G972" s="73"/>
      <c r="H972" s="73"/>
      <c r="I972" s="73"/>
      <c r="J972" s="73"/>
      <c r="L972" s="73"/>
      <c r="M972" s="73"/>
      <c r="N972" s="73"/>
      <c r="O972" s="73"/>
      <c r="P972" s="73"/>
      <c r="Q972" s="73"/>
      <c r="R972" s="73"/>
      <c r="X972" s="73"/>
      <c r="Y972" s="73"/>
      <c r="Z972" s="73"/>
      <c r="AA972" s="73"/>
      <c r="AB972" s="73"/>
      <c r="AC972" s="73"/>
      <c r="AD972" s="73"/>
      <c r="AE972" s="73"/>
      <c r="AF972" s="73"/>
      <c r="AG972" s="73"/>
      <c r="AH972" s="73"/>
      <c r="AI972" s="73"/>
      <c r="AJ972" s="73"/>
      <c r="AK972" s="73"/>
      <c r="AL972" s="73"/>
      <c r="AM972" s="73"/>
      <c r="AN972" s="73"/>
      <c r="AO972" s="73"/>
      <c r="AP972" s="73"/>
      <c r="AQ972" s="73"/>
      <c r="AR972" s="73"/>
      <c r="AS972" s="73"/>
      <c r="AT972" s="73"/>
      <c r="AU972" s="73"/>
      <c r="AV972" s="73"/>
      <c r="AW972" s="73"/>
      <c r="AX972" s="73"/>
      <c r="AY972" s="73"/>
      <c r="AZ972" s="73"/>
      <c r="BA972" s="73"/>
      <c r="BB972" s="73"/>
      <c r="BC972" s="73"/>
      <c r="BD972" s="73"/>
      <c r="BE972" s="73"/>
      <c r="BF972" s="73"/>
      <c r="BG972" s="73"/>
      <c r="BH972" s="73"/>
      <c r="BI972" s="73"/>
      <c r="BJ972" s="73"/>
      <c r="BK972" s="73"/>
      <c r="BL972" s="73"/>
      <c r="BM972" s="73"/>
      <c r="BN972" s="73"/>
    </row>
    <row r="973" spans="1:66" ht="13.2" x14ac:dyDescent="0.3">
      <c r="A973" s="73"/>
      <c r="B973" s="73"/>
      <c r="C973" s="73"/>
      <c r="D973" s="73"/>
      <c r="E973" s="73"/>
      <c r="F973" s="73"/>
      <c r="G973" s="73"/>
      <c r="H973" s="73"/>
      <c r="I973" s="73"/>
      <c r="J973" s="73"/>
      <c r="L973" s="73"/>
      <c r="M973" s="73"/>
      <c r="N973" s="73"/>
      <c r="O973" s="73"/>
      <c r="P973" s="73"/>
      <c r="Q973" s="73"/>
      <c r="R973" s="73"/>
      <c r="X973" s="73"/>
      <c r="Y973" s="73"/>
      <c r="Z973" s="73"/>
      <c r="AA973" s="73"/>
      <c r="AB973" s="73"/>
      <c r="AC973" s="73"/>
      <c r="AD973" s="73"/>
      <c r="AE973" s="73"/>
      <c r="AF973" s="73"/>
      <c r="AG973" s="73"/>
      <c r="AH973" s="73"/>
      <c r="AI973" s="73"/>
      <c r="AJ973" s="73"/>
      <c r="AK973" s="73"/>
      <c r="AL973" s="73"/>
      <c r="AM973" s="73"/>
      <c r="AN973" s="73"/>
      <c r="AO973" s="73"/>
      <c r="AP973" s="73"/>
      <c r="AQ973" s="73"/>
      <c r="AR973" s="73"/>
      <c r="AS973" s="73"/>
      <c r="AT973" s="73"/>
      <c r="AU973" s="73"/>
      <c r="AV973" s="73"/>
      <c r="AW973" s="73"/>
      <c r="AX973" s="73"/>
      <c r="AY973" s="73"/>
      <c r="AZ973" s="73"/>
      <c r="BA973" s="73"/>
      <c r="BB973" s="73"/>
      <c r="BC973" s="73"/>
      <c r="BD973" s="73"/>
      <c r="BE973" s="73"/>
      <c r="BF973" s="73"/>
      <c r="BG973" s="73"/>
      <c r="BH973" s="73"/>
      <c r="BI973" s="73"/>
      <c r="BJ973" s="73"/>
      <c r="BK973" s="73"/>
      <c r="BL973" s="73"/>
      <c r="BM973" s="73"/>
      <c r="BN973" s="73"/>
    </row>
    <row r="974" spans="1:66" ht="13.2" x14ac:dyDescent="0.3">
      <c r="A974" s="73"/>
      <c r="B974" s="73"/>
      <c r="C974" s="73"/>
      <c r="D974" s="73"/>
      <c r="E974" s="73"/>
      <c r="F974" s="73"/>
      <c r="G974" s="73"/>
      <c r="H974" s="73"/>
      <c r="I974" s="73"/>
      <c r="J974" s="73"/>
      <c r="L974" s="73"/>
      <c r="M974" s="73"/>
      <c r="N974" s="73"/>
      <c r="O974" s="73"/>
      <c r="P974" s="73"/>
      <c r="Q974" s="73"/>
      <c r="R974" s="73"/>
      <c r="X974" s="73"/>
      <c r="Y974" s="73"/>
      <c r="Z974" s="73"/>
      <c r="AA974" s="73"/>
      <c r="AB974" s="73"/>
      <c r="AC974" s="73"/>
      <c r="AD974" s="73"/>
      <c r="AE974" s="73"/>
      <c r="AF974" s="73"/>
      <c r="AG974" s="73"/>
      <c r="AH974" s="73"/>
      <c r="AI974" s="73"/>
      <c r="AJ974" s="73"/>
      <c r="AK974" s="73"/>
      <c r="AL974" s="73"/>
      <c r="AM974" s="73"/>
      <c r="AN974" s="73"/>
      <c r="AO974" s="73"/>
      <c r="AP974" s="73"/>
      <c r="AQ974" s="73"/>
      <c r="AR974" s="73"/>
      <c r="AS974" s="73"/>
      <c r="AT974" s="73"/>
      <c r="AU974" s="73"/>
      <c r="AV974" s="73"/>
      <c r="AW974" s="73"/>
      <c r="AX974" s="73"/>
      <c r="AY974" s="73"/>
      <c r="AZ974" s="73"/>
      <c r="BA974" s="73"/>
      <c r="BB974" s="73"/>
      <c r="BC974" s="73"/>
      <c r="BD974" s="73"/>
      <c r="BE974" s="73"/>
      <c r="BF974" s="73"/>
      <c r="BG974" s="73"/>
      <c r="BH974" s="73"/>
      <c r="BI974" s="73"/>
      <c r="BJ974" s="73"/>
      <c r="BK974" s="73"/>
      <c r="BL974" s="73"/>
      <c r="BM974" s="73"/>
      <c r="BN974" s="73"/>
    </row>
    <row r="975" spans="1:66" ht="13.2" x14ac:dyDescent="0.3">
      <c r="A975" s="73"/>
      <c r="B975" s="73"/>
      <c r="C975" s="73"/>
      <c r="D975" s="73"/>
      <c r="E975" s="73"/>
      <c r="F975" s="73"/>
      <c r="G975" s="73"/>
      <c r="H975" s="73"/>
      <c r="I975" s="73"/>
      <c r="J975" s="73"/>
      <c r="L975" s="73"/>
      <c r="M975" s="73"/>
      <c r="N975" s="73"/>
      <c r="O975" s="73"/>
      <c r="P975" s="73"/>
      <c r="Q975" s="73"/>
      <c r="R975" s="73"/>
      <c r="X975" s="73"/>
      <c r="Y975" s="73"/>
      <c r="Z975" s="73"/>
      <c r="AA975" s="73"/>
      <c r="AB975" s="73"/>
      <c r="AC975" s="73"/>
      <c r="AD975" s="73"/>
      <c r="AE975" s="73"/>
      <c r="AF975" s="73"/>
      <c r="AG975" s="73"/>
      <c r="AH975" s="73"/>
      <c r="AI975" s="73"/>
      <c r="AJ975" s="73"/>
      <c r="AK975" s="73"/>
      <c r="AL975" s="73"/>
      <c r="AM975" s="73"/>
      <c r="AN975" s="73"/>
      <c r="AO975" s="73"/>
      <c r="AP975" s="73"/>
      <c r="AQ975" s="73"/>
      <c r="AR975" s="73"/>
      <c r="AS975" s="73"/>
      <c r="AT975" s="73"/>
      <c r="AU975" s="73"/>
      <c r="AV975" s="73"/>
      <c r="AW975" s="73"/>
      <c r="AX975" s="73"/>
      <c r="AY975" s="73"/>
      <c r="AZ975" s="73"/>
      <c r="BA975" s="73"/>
      <c r="BB975" s="73"/>
      <c r="BC975" s="73"/>
      <c r="BD975" s="73"/>
      <c r="BE975" s="73"/>
      <c r="BF975" s="73"/>
      <c r="BG975" s="73"/>
      <c r="BH975" s="73"/>
      <c r="BI975" s="73"/>
      <c r="BJ975" s="73"/>
      <c r="BK975" s="73"/>
      <c r="BL975" s="73"/>
      <c r="BM975" s="73"/>
      <c r="BN975" s="73"/>
    </row>
    <row r="976" spans="1:66" ht="13.2" x14ac:dyDescent="0.3">
      <c r="A976" s="73"/>
      <c r="B976" s="73"/>
      <c r="C976" s="73"/>
      <c r="D976" s="73"/>
      <c r="E976" s="73"/>
      <c r="F976" s="73"/>
      <c r="G976" s="73"/>
      <c r="H976" s="73"/>
      <c r="I976" s="73"/>
      <c r="J976" s="73"/>
      <c r="L976" s="73"/>
      <c r="M976" s="73"/>
      <c r="N976" s="73"/>
      <c r="O976" s="73"/>
      <c r="P976" s="73"/>
      <c r="Q976" s="73"/>
      <c r="R976" s="73"/>
      <c r="X976" s="73"/>
      <c r="Y976" s="73"/>
      <c r="Z976" s="73"/>
      <c r="AA976" s="73"/>
      <c r="AB976" s="73"/>
      <c r="AC976" s="73"/>
      <c r="AD976" s="73"/>
      <c r="AE976" s="73"/>
      <c r="AF976" s="73"/>
      <c r="AG976" s="73"/>
      <c r="AH976" s="73"/>
      <c r="AI976" s="73"/>
      <c r="AJ976" s="73"/>
      <c r="AK976" s="73"/>
      <c r="AL976" s="73"/>
      <c r="AM976" s="73"/>
      <c r="AN976" s="73"/>
      <c r="AO976" s="73"/>
      <c r="AP976" s="73"/>
      <c r="AQ976" s="73"/>
      <c r="AR976" s="73"/>
      <c r="AS976" s="73"/>
      <c r="AT976" s="73"/>
      <c r="AU976" s="73"/>
      <c r="AV976" s="73"/>
      <c r="AW976" s="73"/>
      <c r="AX976" s="73"/>
      <c r="AY976" s="73"/>
      <c r="AZ976" s="73"/>
      <c r="BA976" s="73"/>
      <c r="BB976" s="73"/>
      <c r="BC976" s="73"/>
      <c r="BD976" s="73"/>
      <c r="BE976" s="73"/>
      <c r="BF976" s="73"/>
      <c r="BG976" s="73"/>
      <c r="BH976" s="73"/>
      <c r="BI976" s="73"/>
      <c r="BJ976" s="73"/>
      <c r="BK976" s="73"/>
      <c r="BL976" s="73"/>
      <c r="BM976" s="73"/>
      <c r="BN976" s="73"/>
    </row>
    <row r="977" spans="1:66" ht="13.2" x14ac:dyDescent="0.3">
      <c r="A977" s="73"/>
      <c r="B977" s="73"/>
      <c r="C977" s="73"/>
      <c r="D977" s="73"/>
      <c r="E977" s="73"/>
      <c r="F977" s="73"/>
      <c r="G977" s="73"/>
      <c r="H977" s="73"/>
      <c r="I977" s="73"/>
      <c r="J977" s="73"/>
      <c r="L977" s="73"/>
      <c r="M977" s="73"/>
      <c r="N977" s="73"/>
      <c r="O977" s="73"/>
      <c r="P977" s="73"/>
      <c r="Q977" s="73"/>
      <c r="R977" s="73"/>
      <c r="X977" s="73"/>
      <c r="Y977" s="73"/>
      <c r="Z977" s="73"/>
      <c r="AA977" s="73"/>
      <c r="AB977" s="73"/>
      <c r="AC977" s="73"/>
      <c r="AD977" s="73"/>
      <c r="AE977" s="73"/>
      <c r="AF977" s="73"/>
      <c r="AG977" s="73"/>
      <c r="AH977" s="73"/>
      <c r="AI977" s="73"/>
      <c r="AJ977" s="73"/>
      <c r="AK977" s="73"/>
      <c r="AL977" s="73"/>
      <c r="AM977" s="73"/>
      <c r="AN977" s="73"/>
      <c r="AO977" s="73"/>
      <c r="AP977" s="73"/>
      <c r="AQ977" s="73"/>
      <c r="AR977" s="73"/>
      <c r="AS977" s="73"/>
      <c r="AT977" s="73"/>
      <c r="AU977" s="73"/>
      <c r="AV977" s="73"/>
      <c r="AW977" s="73"/>
      <c r="AX977" s="73"/>
      <c r="AY977" s="73"/>
      <c r="AZ977" s="73"/>
      <c r="BA977" s="73"/>
      <c r="BB977" s="73"/>
      <c r="BC977" s="73"/>
      <c r="BD977" s="73"/>
      <c r="BE977" s="73"/>
      <c r="BF977" s="73"/>
      <c r="BG977" s="73"/>
      <c r="BH977" s="73"/>
      <c r="BI977" s="73"/>
      <c r="BJ977" s="73"/>
      <c r="BK977" s="73"/>
      <c r="BL977" s="73"/>
      <c r="BM977" s="73"/>
      <c r="BN977" s="73"/>
    </row>
    <row r="978" spans="1:66" ht="13.2" x14ac:dyDescent="0.3">
      <c r="A978" s="73"/>
      <c r="B978" s="73"/>
      <c r="C978" s="73"/>
      <c r="D978" s="73"/>
      <c r="E978" s="73"/>
      <c r="F978" s="73"/>
      <c r="G978" s="73"/>
      <c r="H978" s="73"/>
      <c r="I978" s="73"/>
      <c r="J978" s="73"/>
      <c r="L978" s="73"/>
      <c r="M978" s="73"/>
      <c r="N978" s="73"/>
      <c r="O978" s="73"/>
      <c r="P978" s="73"/>
      <c r="Q978" s="73"/>
      <c r="R978" s="73"/>
      <c r="X978" s="73"/>
      <c r="Y978" s="73"/>
      <c r="Z978" s="73"/>
      <c r="AA978" s="73"/>
      <c r="AB978" s="73"/>
      <c r="AC978" s="73"/>
      <c r="AD978" s="73"/>
      <c r="AE978" s="73"/>
      <c r="AF978" s="73"/>
      <c r="AG978" s="73"/>
      <c r="AH978" s="73"/>
      <c r="AI978" s="73"/>
      <c r="AJ978" s="73"/>
      <c r="AK978" s="73"/>
      <c r="AL978" s="73"/>
      <c r="AM978" s="73"/>
      <c r="AN978" s="73"/>
      <c r="AO978" s="73"/>
      <c r="AP978" s="73"/>
      <c r="AQ978" s="73"/>
      <c r="AR978" s="73"/>
      <c r="AS978" s="73"/>
      <c r="AT978" s="73"/>
      <c r="AU978" s="73"/>
      <c r="AV978" s="73"/>
      <c r="AW978" s="73"/>
      <c r="AX978" s="73"/>
      <c r="AY978" s="73"/>
      <c r="AZ978" s="73"/>
      <c r="BA978" s="73"/>
      <c r="BB978" s="73"/>
      <c r="BC978" s="73"/>
      <c r="BD978" s="73"/>
      <c r="BE978" s="73"/>
      <c r="BF978" s="73"/>
      <c r="BG978" s="73"/>
      <c r="BH978" s="73"/>
      <c r="BI978" s="73"/>
      <c r="BJ978" s="73"/>
      <c r="BK978" s="73"/>
      <c r="BL978" s="73"/>
      <c r="BM978" s="73"/>
      <c r="BN978" s="73"/>
    </row>
    <row r="979" spans="1:66" ht="13.2" x14ac:dyDescent="0.3">
      <c r="A979" s="73"/>
      <c r="B979" s="73"/>
      <c r="C979" s="73"/>
      <c r="D979" s="73"/>
      <c r="E979" s="73"/>
      <c r="F979" s="73"/>
      <c r="G979" s="73"/>
      <c r="H979" s="73"/>
      <c r="I979" s="73"/>
      <c r="J979" s="73"/>
      <c r="L979" s="73"/>
      <c r="M979" s="73"/>
      <c r="N979" s="73"/>
      <c r="O979" s="73"/>
      <c r="P979" s="73"/>
      <c r="Q979" s="73"/>
      <c r="R979" s="73"/>
      <c r="X979" s="73"/>
      <c r="Y979" s="73"/>
      <c r="Z979" s="73"/>
      <c r="AA979" s="73"/>
      <c r="AB979" s="73"/>
      <c r="AC979" s="73"/>
      <c r="AD979" s="73"/>
      <c r="AE979" s="73"/>
      <c r="AF979" s="73"/>
      <c r="AG979" s="73"/>
      <c r="AH979" s="73"/>
      <c r="AI979" s="73"/>
      <c r="AJ979" s="73"/>
      <c r="AK979" s="73"/>
      <c r="AL979" s="73"/>
      <c r="AM979" s="73"/>
      <c r="AN979" s="73"/>
      <c r="AO979" s="73"/>
      <c r="AP979" s="73"/>
      <c r="AQ979" s="73"/>
      <c r="AR979" s="73"/>
      <c r="AS979" s="73"/>
      <c r="AT979" s="73"/>
      <c r="AU979" s="73"/>
      <c r="AV979" s="73"/>
      <c r="AW979" s="73"/>
      <c r="AX979" s="73"/>
      <c r="AY979" s="73"/>
      <c r="AZ979" s="73"/>
      <c r="BA979" s="73"/>
      <c r="BB979" s="73"/>
      <c r="BC979" s="73"/>
      <c r="BD979" s="73"/>
      <c r="BE979" s="73"/>
      <c r="BF979" s="73"/>
      <c r="BG979" s="73"/>
      <c r="BH979" s="73"/>
      <c r="BI979" s="73"/>
      <c r="BJ979" s="73"/>
      <c r="BK979" s="73"/>
      <c r="BL979" s="73"/>
      <c r="BM979" s="73"/>
      <c r="BN979" s="73"/>
    </row>
    <row r="980" spans="1:66" ht="13.2" x14ac:dyDescent="0.3">
      <c r="A980" s="73"/>
      <c r="B980" s="73"/>
      <c r="C980" s="73"/>
      <c r="D980" s="73"/>
      <c r="E980" s="73"/>
      <c r="F980" s="73"/>
      <c r="G980" s="73"/>
      <c r="H980" s="73"/>
      <c r="I980" s="73"/>
      <c r="J980" s="73"/>
      <c r="L980" s="73"/>
      <c r="M980" s="73"/>
      <c r="N980" s="73"/>
      <c r="O980" s="73"/>
      <c r="P980" s="73"/>
      <c r="Q980" s="73"/>
      <c r="R980" s="73"/>
      <c r="X980" s="73"/>
      <c r="Y980" s="73"/>
      <c r="Z980" s="73"/>
      <c r="AA980" s="73"/>
      <c r="AB980" s="73"/>
      <c r="AC980" s="73"/>
      <c r="AD980" s="73"/>
      <c r="AE980" s="73"/>
      <c r="AF980" s="73"/>
      <c r="AG980" s="73"/>
      <c r="AH980" s="73"/>
      <c r="AI980" s="73"/>
      <c r="AJ980" s="73"/>
      <c r="AK980" s="73"/>
      <c r="AL980" s="73"/>
      <c r="AM980" s="73"/>
      <c r="AN980" s="73"/>
      <c r="AO980" s="73"/>
      <c r="AP980" s="73"/>
      <c r="AQ980" s="73"/>
      <c r="AR980" s="73"/>
      <c r="AS980" s="73"/>
      <c r="AT980" s="73"/>
      <c r="AU980" s="73"/>
      <c r="AV980" s="73"/>
      <c r="AW980" s="73"/>
      <c r="AX980" s="73"/>
      <c r="AY980" s="73"/>
      <c r="AZ980" s="73"/>
      <c r="BA980" s="73"/>
      <c r="BB980" s="73"/>
      <c r="BC980" s="73"/>
      <c r="BD980" s="73"/>
      <c r="BE980" s="73"/>
      <c r="BF980" s="73"/>
      <c r="BG980" s="73"/>
      <c r="BH980" s="73"/>
      <c r="BI980" s="73"/>
      <c r="BJ980" s="73"/>
      <c r="BK980" s="73"/>
      <c r="BL980" s="73"/>
      <c r="BM980" s="73"/>
      <c r="BN980" s="73"/>
    </row>
    <row r="981" spans="1:66" ht="13.2" x14ac:dyDescent="0.3">
      <c r="A981" s="73"/>
      <c r="B981" s="73"/>
      <c r="C981" s="73"/>
      <c r="D981" s="73"/>
      <c r="E981" s="73"/>
      <c r="F981" s="73"/>
      <c r="G981" s="73"/>
      <c r="H981" s="73"/>
      <c r="I981" s="73"/>
      <c r="J981" s="73"/>
      <c r="L981" s="73"/>
      <c r="M981" s="73"/>
      <c r="N981" s="73"/>
      <c r="O981" s="73"/>
      <c r="P981" s="73"/>
      <c r="Q981" s="73"/>
      <c r="R981" s="73"/>
      <c r="X981" s="73"/>
      <c r="Y981" s="73"/>
      <c r="Z981" s="73"/>
      <c r="AA981" s="73"/>
      <c r="AB981" s="73"/>
      <c r="AC981" s="73"/>
      <c r="AD981" s="73"/>
      <c r="AE981" s="73"/>
      <c r="AF981" s="73"/>
      <c r="AG981" s="73"/>
      <c r="AH981" s="73"/>
      <c r="AI981" s="73"/>
      <c r="AJ981" s="73"/>
      <c r="AK981" s="73"/>
      <c r="AL981" s="73"/>
      <c r="AM981" s="73"/>
      <c r="AN981" s="73"/>
      <c r="AO981" s="73"/>
      <c r="AP981" s="73"/>
      <c r="AQ981" s="73"/>
      <c r="AR981" s="73"/>
      <c r="AS981" s="73"/>
      <c r="AT981" s="73"/>
      <c r="AU981" s="73"/>
      <c r="AV981" s="73"/>
      <c r="AW981" s="73"/>
      <c r="AX981" s="73"/>
      <c r="AY981" s="73"/>
      <c r="AZ981" s="73"/>
      <c r="BA981" s="73"/>
      <c r="BB981" s="73"/>
      <c r="BC981" s="73"/>
      <c r="BD981" s="73"/>
      <c r="BE981" s="73"/>
      <c r="BF981" s="73"/>
      <c r="BG981" s="73"/>
      <c r="BH981" s="73"/>
      <c r="BI981" s="73"/>
      <c r="BJ981" s="73"/>
      <c r="BK981" s="73"/>
      <c r="BL981" s="73"/>
      <c r="BM981" s="73"/>
      <c r="BN981" s="73"/>
    </row>
    <row r="982" spans="1:66" ht="13.2" x14ac:dyDescent="0.3">
      <c r="A982" s="73"/>
      <c r="B982" s="73"/>
      <c r="C982" s="73"/>
      <c r="D982" s="73"/>
      <c r="E982" s="73"/>
      <c r="F982" s="73"/>
      <c r="G982" s="73"/>
      <c r="H982" s="73"/>
      <c r="I982" s="73"/>
      <c r="J982" s="73"/>
      <c r="L982" s="73"/>
      <c r="M982" s="73"/>
      <c r="N982" s="73"/>
      <c r="O982" s="73"/>
      <c r="P982" s="73"/>
      <c r="Q982" s="73"/>
      <c r="R982" s="73"/>
      <c r="X982" s="73"/>
      <c r="Y982" s="73"/>
      <c r="Z982" s="73"/>
      <c r="AA982" s="73"/>
      <c r="AB982" s="73"/>
      <c r="AC982" s="73"/>
      <c r="AD982" s="73"/>
      <c r="AE982" s="73"/>
      <c r="AF982" s="73"/>
      <c r="AG982" s="73"/>
      <c r="AH982" s="73"/>
      <c r="AI982" s="73"/>
      <c r="AJ982" s="73"/>
      <c r="AK982" s="73"/>
      <c r="AL982" s="73"/>
      <c r="AM982" s="73"/>
      <c r="AN982" s="73"/>
      <c r="AO982" s="73"/>
      <c r="AP982" s="73"/>
      <c r="AQ982" s="73"/>
      <c r="AR982" s="73"/>
      <c r="AS982" s="73"/>
      <c r="AT982" s="73"/>
      <c r="AU982" s="73"/>
      <c r="AV982" s="73"/>
      <c r="AW982" s="73"/>
      <c r="AX982" s="73"/>
      <c r="AY982" s="73"/>
      <c r="AZ982" s="73"/>
      <c r="BA982" s="73"/>
      <c r="BB982" s="73"/>
      <c r="BC982" s="73"/>
      <c r="BD982" s="73"/>
      <c r="BE982" s="73"/>
      <c r="BF982" s="73"/>
      <c r="BG982" s="73"/>
      <c r="BH982" s="73"/>
      <c r="BI982" s="73"/>
      <c r="BJ982" s="73"/>
      <c r="BK982" s="73"/>
      <c r="BL982" s="73"/>
      <c r="BM982" s="73"/>
      <c r="BN982" s="73"/>
    </row>
    <row r="983" spans="1:66" ht="13.2" x14ac:dyDescent="0.3">
      <c r="A983" s="73"/>
      <c r="B983" s="73"/>
      <c r="C983" s="73"/>
      <c r="D983" s="73"/>
      <c r="E983" s="73"/>
      <c r="F983" s="73"/>
      <c r="G983" s="73"/>
      <c r="H983" s="73"/>
      <c r="I983" s="73"/>
      <c r="J983" s="73"/>
      <c r="L983" s="73"/>
      <c r="M983" s="73"/>
      <c r="N983" s="73"/>
      <c r="O983" s="73"/>
      <c r="P983" s="73"/>
      <c r="Q983" s="73"/>
      <c r="R983" s="73"/>
      <c r="X983" s="73"/>
      <c r="Y983" s="73"/>
      <c r="Z983" s="73"/>
      <c r="AA983" s="73"/>
      <c r="AB983" s="73"/>
      <c r="AC983" s="73"/>
      <c r="AD983" s="73"/>
      <c r="AE983" s="73"/>
      <c r="AF983" s="73"/>
      <c r="AG983" s="73"/>
      <c r="AH983" s="73"/>
      <c r="AI983" s="73"/>
      <c r="AJ983" s="73"/>
      <c r="AK983" s="73"/>
      <c r="AL983" s="73"/>
      <c r="AM983" s="73"/>
      <c r="AN983" s="73"/>
      <c r="AO983" s="73"/>
      <c r="AP983" s="73"/>
      <c r="AQ983" s="73"/>
      <c r="AR983" s="73"/>
      <c r="AS983" s="73"/>
      <c r="AT983" s="73"/>
      <c r="AU983" s="73"/>
      <c r="AV983" s="73"/>
      <c r="AW983" s="73"/>
      <c r="AX983" s="73"/>
      <c r="AY983" s="73"/>
      <c r="AZ983" s="73"/>
      <c r="BA983" s="73"/>
      <c r="BB983" s="73"/>
      <c r="BC983" s="73"/>
      <c r="BD983" s="73"/>
      <c r="BE983" s="73"/>
      <c r="BF983" s="73"/>
      <c r="BG983" s="73"/>
      <c r="BH983" s="73"/>
      <c r="BI983" s="73"/>
      <c r="BJ983" s="73"/>
      <c r="BK983" s="73"/>
      <c r="BL983" s="73"/>
      <c r="BM983" s="73"/>
      <c r="BN983" s="73"/>
    </row>
    <row r="984" spans="1:66" ht="13.2" x14ac:dyDescent="0.3">
      <c r="A984" s="73"/>
      <c r="B984" s="73"/>
      <c r="C984" s="73"/>
      <c r="D984" s="73"/>
      <c r="E984" s="73"/>
      <c r="F984" s="73"/>
      <c r="G984" s="73"/>
      <c r="H984" s="73"/>
      <c r="I984" s="73"/>
      <c r="J984" s="73"/>
      <c r="L984" s="73"/>
      <c r="M984" s="73"/>
      <c r="N984" s="73"/>
      <c r="O984" s="73"/>
      <c r="P984" s="73"/>
      <c r="Q984" s="73"/>
      <c r="R984" s="73"/>
      <c r="X984" s="73"/>
      <c r="Y984" s="73"/>
      <c r="Z984" s="73"/>
      <c r="AA984" s="73"/>
      <c r="AB984" s="73"/>
      <c r="AC984" s="73"/>
      <c r="AD984" s="73"/>
      <c r="AE984" s="73"/>
      <c r="AF984" s="73"/>
      <c r="AG984" s="73"/>
      <c r="AH984" s="73"/>
      <c r="AI984" s="73"/>
      <c r="AJ984" s="73"/>
      <c r="AK984" s="73"/>
      <c r="AL984" s="73"/>
      <c r="AM984" s="73"/>
      <c r="AN984" s="73"/>
      <c r="AO984" s="73"/>
      <c r="AP984" s="73"/>
      <c r="AQ984" s="73"/>
      <c r="AR984" s="73"/>
      <c r="AS984" s="73"/>
      <c r="AT984" s="73"/>
      <c r="AU984" s="73"/>
      <c r="AV984" s="73"/>
      <c r="AW984" s="73"/>
      <c r="AX984" s="73"/>
      <c r="AY984" s="73"/>
      <c r="AZ984" s="73"/>
      <c r="BA984" s="73"/>
      <c r="BB984" s="73"/>
      <c r="BC984" s="73"/>
      <c r="BD984" s="73"/>
      <c r="BE984" s="73"/>
      <c r="BF984" s="73"/>
      <c r="BG984" s="73"/>
      <c r="BH984" s="73"/>
      <c r="BI984" s="73"/>
      <c r="BJ984" s="73"/>
      <c r="BK984" s="73"/>
      <c r="BL984" s="73"/>
      <c r="BM984" s="73"/>
      <c r="BN984" s="73"/>
    </row>
    <row r="985" spans="1:66" ht="13.2" x14ac:dyDescent="0.3">
      <c r="A985" s="73"/>
      <c r="B985" s="73"/>
      <c r="C985" s="73"/>
      <c r="D985" s="73"/>
      <c r="E985" s="73"/>
      <c r="F985" s="73"/>
      <c r="G985" s="73"/>
      <c r="H985" s="73"/>
      <c r="I985" s="73"/>
      <c r="J985" s="73"/>
      <c r="L985" s="73"/>
      <c r="M985" s="73"/>
      <c r="N985" s="73"/>
      <c r="O985" s="73"/>
      <c r="P985" s="73"/>
      <c r="Q985" s="73"/>
      <c r="R985" s="73"/>
      <c r="X985" s="73"/>
      <c r="Y985" s="73"/>
      <c r="Z985" s="73"/>
      <c r="AA985" s="73"/>
      <c r="AB985" s="73"/>
      <c r="AC985" s="73"/>
      <c r="AD985" s="73"/>
      <c r="AE985" s="73"/>
      <c r="AF985" s="73"/>
      <c r="AG985" s="73"/>
      <c r="AH985" s="73"/>
      <c r="AI985" s="73"/>
      <c r="AJ985" s="73"/>
      <c r="AK985" s="73"/>
      <c r="AL985" s="73"/>
      <c r="AM985" s="73"/>
      <c r="AN985" s="73"/>
      <c r="AO985" s="73"/>
      <c r="AP985" s="73"/>
      <c r="AQ985" s="73"/>
      <c r="AR985" s="73"/>
      <c r="AS985" s="73"/>
      <c r="AT985" s="73"/>
      <c r="AU985" s="73"/>
      <c r="AV985" s="73"/>
      <c r="AW985" s="73"/>
      <c r="AX985" s="73"/>
      <c r="AY985" s="73"/>
      <c r="AZ985" s="73"/>
      <c r="BA985" s="73"/>
      <c r="BB985" s="73"/>
      <c r="BC985" s="73"/>
      <c r="BD985" s="73"/>
      <c r="BE985" s="73"/>
      <c r="BF985" s="73"/>
      <c r="BG985" s="73"/>
      <c r="BH985" s="73"/>
      <c r="BI985" s="73"/>
      <c r="BJ985" s="73"/>
      <c r="BK985" s="73"/>
      <c r="BL985" s="73"/>
      <c r="BM985" s="73"/>
      <c r="BN985" s="73"/>
    </row>
    <row r="986" spans="1:66" ht="13.2" x14ac:dyDescent="0.3">
      <c r="A986" s="73"/>
      <c r="B986" s="73"/>
      <c r="C986" s="73"/>
      <c r="D986" s="73"/>
      <c r="E986" s="73"/>
      <c r="F986" s="73"/>
      <c r="G986" s="73"/>
      <c r="H986" s="73"/>
      <c r="I986" s="73"/>
      <c r="J986" s="73"/>
      <c r="L986" s="73"/>
      <c r="M986" s="73"/>
      <c r="N986" s="73"/>
      <c r="O986" s="73"/>
      <c r="P986" s="73"/>
      <c r="Q986" s="73"/>
      <c r="R986" s="73"/>
      <c r="X986" s="73"/>
      <c r="Y986" s="73"/>
      <c r="Z986" s="73"/>
      <c r="AA986" s="73"/>
      <c r="AB986" s="73"/>
      <c r="AC986" s="73"/>
      <c r="AD986" s="73"/>
      <c r="AE986" s="73"/>
      <c r="AF986" s="73"/>
      <c r="AG986" s="73"/>
      <c r="AH986" s="73"/>
      <c r="AI986" s="73"/>
      <c r="AJ986" s="73"/>
      <c r="AK986" s="73"/>
      <c r="AL986" s="73"/>
      <c r="AM986" s="73"/>
      <c r="AN986" s="73"/>
      <c r="AO986" s="73"/>
      <c r="AP986" s="73"/>
      <c r="AQ986" s="73"/>
      <c r="AR986" s="73"/>
      <c r="AS986" s="73"/>
      <c r="AT986" s="73"/>
      <c r="AU986" s="73"/>
      <c r="AV986" s="73"/>
      <c r="AW986" s="73"/>
      <c r="AX986" s="73"/>
      <c r="AY986" s="73"/>
      <c r="AZ986" s="73"/>
      <c r="BA986" s="73"/>
      <c r="BB986" s="73"/>
      <c r="BC986" s="73"/>
      <c r="BD986" s="73"/>
      <c r="BE986" s="73"/>
      <c r="BF986" s="73"/>
      <c r="BG986" s="73"/>
      <c r="BH986" s="73"/>
      <c r="BI986" s="73"/>
      <c r="BJ986" s="73"/>
      <c r="BK986" s="73"/>
      <c r="BL986" s="73"/>
      <c r="BM986" s="73"/>
      <c r="BN986" s="73"/>
    </row>
    <row r="987" spans="1:66" ht="13.2" x14ac:dyDescent="0.3">
      <c r="A987" s="73"/>
      <c r="B987" s="73"/>
      <c r="C987" s="73"/>
      <c r="D987" s="73"/>
      <c r="E987" s="73"/>
      <c r="F987" s="73"/>
      <c r="G987" s="73"/>
      <c r="H987" s="73"/>
      <c r="I987" s="73"/>
      <c r="J987" s="73"/>
      <c r="L987" s="73"/>
      <c r="M987" s="73"/>
      <c r="N987" s="73"/>
      <c r="O987" s="73"/>
      <c r="P987" s="73"/>
      <c r="Q987" s="73"/>
      <c r="R987" s="73"/>
      <c r="X987" s="73"/>
      <c r="Y987" s="73"/>
      <c r="Z987" s="73"/>
      <c r="AA987" s="73"/>
      <c r="AB987" s="73"/>
      <c r="AC987" s="73"/>
      <c r="AD987" s="73"/>
      <c r="AE987" s="73"/>
      <c r="AF987" s="73"/>
      <c r="AG987" s="73"/>
      <c r="AH987" s="73"/>
      <c r="AI987" s="73"/>
      <c r="AJ987" s="73"/>
      <c r="AK987" s="73"/>
      <c r="AL987" s="73"/>
      <c r="AM987" s="73"/>
      <c r="AN987" s="73"/>
      <c r="AO987" s="73"/>
      <c r="AP987" s="73"/>
      <c r="AQ987" s="73"/>
      <c r="AR987" s="73"/>
      <c r="AS987" s="73"/>
      <c r="AT987" s="73"/>
      <c r="AU987" s="73"/>
      <c r="AV987" s="73"/>
      <c r="AW987" s="73"/>
      <c r="AX987" s="73"/>
      <c r="AY987" s="73"/>
      <c r="AZ987" s="73"/>
      <c r="BA987" s="73"/>
      <c r="BB987" s="73"/>
      <c r="BC987" s="73"/>
      <c r="BD987" s="73"/>
      <c r="BE987" s="73"/>
      <c r="BF987" s="73"/>
      <c r="BG987" s="73"/>
      <c r="BH987" s="73"/>
      <c r="BI987" s="73"/>
      <c r="BJ987" s="73"/>
      <c r="BK987" s="73"/>
      <c r="BL987" s="73"/>
      <c r="BM987" s="73"/>
      <c r="BN987" s="73"/>
    </row>
    <row r="988" spans="1:66" ht="13.2" x14ac:dyDescent="0.3">
      <c r="A988" s="73"/>
      <c r="B988" s="73"/>
      <c r="C988" s="73"/>
      <c r="D988" s="73"/>
      <c r="E988" s="73"/>
      <c r="F988" s="73"/>
      <c r="G988" s="73"/>
      <c r="H988" s="73"/>
      <c r="I988" s="73"/>
      <c r="J988" s="73"/>
      <c r="L988" s="73"/>
      <c r="M988" s="73"/>
      <c r="N988" s="73"/>
      <c r="O988" s="73"/>
      <c r="P988" s="73"/>
      <c r="Q988" s="73"/>
      <c r="R988" s="73"/>
      <c r="X988" s="73"/>
      <c r="Y988" s="73"/>
      <c r="Z988" s="73"/>
      <c r="AA988" s="73"/>
      <c r="AB988" s="73"/>
      <c r="AC988" s="73"/>
      <c r="AD988" s="73"/>
      <c r="AE988" s="73"/>
      <c r="AF988" s="73"/>
      <c r="AG988" s="73"/>
      <c r="AH988" s="73"/>
      <c r="AI988" s="73"/>
      <c r="AJ988" s="73"/>
      <c r="AK988" s="73"/>
      <c r="AL988" s="73"/>
      <c r="AM988" s="73"/>
      <c r="AN988" s="73"/>
      <c r="AO988" s="73"/>
      <c r="AP988" s="73"/>
      <c r="AQ988" s="73"/>
      <c r="AR988" s="73"/>
      <c r="AS988" s="73"/>
      <c r="AT988" s="73"/>
      <c r="AU988" s="73"/>
      <c r="AV988" s="73"/>
      <c r="AW988" s="73"/>
      <c r="AX988" s="73"/>
      <c r="AY988" s="73"/>
      <c r="AZ988" s="73"/>
      <c r="BA988" s="73"/>
      <c r="BB988" s="73"/>
      <c r="BC988" s="73"/>
      <c r="BD988" s="73"/>
      <c r="BE988" s="73"/>
      <c r="BF988" s="73"/>
      <c r="BG988" s="73"/>
      <c r="BH988" s="73"/>
      <c r="BI988" s="73"/>
      <c r="BJ988" s="73"/>
      <c r="BK988" s="73"/>
      <c r="BL988" s="73"/>
      <c r="BM988" s="73"/>
      <c r="BN988" s="73"/>
    </row>
    <row r="989" spans="1:66" ht="13.2" x14ac:dyDescent="0.3">
      <c r="A989" s="73"/>
      <c r="B989" s="73"/>
      <c r="C989" s="73"/>
      <c r="D989" s="73"/>
      <c r="E989" s="73"/>
      <c r="F989" s="73"/>
      <c r="G989" s="73"/>
      <c r="H989" s="73"/>
      <c r="I989" s="73"/>
      <c r="J989" s="73"/>
      <c r="L989" s="73"/>
      <c r="M989" s="73"/>
      <c r="N989" s="73"/>
      <c r="O989" s="73"/>
      <c r="P989" s="73"/>
      <c r="Q989" s="73"/>
      <c r="R989" s="73"/>
      <c r="X989" s="73"/>
      <c r="Y989" s="73"/>
      <c r="Z989" s="73"/>
      <c r="AA989" s="73"/>
      <c r="AB989" s="73"/>
      <c r="AC989" s="73"/>
      <c r="AD989" s="73"/>
      <c r="AE989" s="73"/>
      <c r="AF989" s="73"/>
      <c r="AG989" s="73"/>
      <c r="AH989" s="73"/>
      <c r="AI989" s="73"/>
      <c r="AJ989" s="73"/>
      <c r="AK989" s="73"/>
      <c r="AL989" s="73"/>
      <c r="AM989" s="73"/>
      <c r="AN989" s="73"/>
      <c r="AO989" s="73"/>
      <c r="AP989" s="73"/>
      <c r="AQ989" s="73"/>
      <c r="AR989" s="73"/>
      <c r="AS989" s="73"/>
      <c r="AT989" s="73"/>
      <c r="AU989" s="73"/>
      <c r="AV989" s="73"/>
      <c r="AW989" s="73"/>
      <c r="AX989" s="73"/>
      <c r="AY989" s="73"/>
      <c r="AZ989" s="73"/>
      <c r="BA989" s="73"/>
      <c r="BB989" s="73"/>
      <c r="BC989" s="73"/>
      <c r="BD989" s="73"/>
      <c r="BE989" s="73"/>
      <c r="BF989" s="73"/>
      <c r="BG989" s="73"/>
      <c r="BH989" s="73"/>
      <c r="BI989" s="73"/>
      <c r="BJ989" s="73"/>
      <c r="BK989" s="73"/>
      <c r="BL989" s="73"/>
      <c r="BM989" s="73"/>
      <c r="BN989" s="73"/>
    </row>
    <row r="990" spans="1:66" ht="13.2" x14ac:dyDescent="0.3">
      <c r="A990" s="73"/>
      <c r="B990" s="73"/>
      <c r="C990" s="73"/>
      <c r="D990" s="73"/>
      <c r="E990" s="73"/>
      <c r="F990" s="73"/>
      <c r="G990" s="73"/>
      <c r="H990" s="73"/>
      <c r="I990" s="73"/>
      <c r="J990" s="73"/>
      <c r="L990" s="73"/>
      <c r="M990" s="73"/>
      <c r="N990" s="73"/>
      <c r="O990" s="73"/>
      <c r="P990" s="73"/>
      <c r="Q990" s="73"/>
      <c r="R990" s="73"/>
      <c r="X990" s="73"/>
      <c r="Y990" s="73"/>
      <c r="Z990" s="73"/>
      <c r="AA990" s="73"/>
      <c r="AB990" s="73"/>
      <c r="AC990" s="73"/>
      <c r="AD990" s="73"/>
      <c r="AE990" s="73"/>
      <c r="AF990" s="73"/>
      <c r="AG990" s="73"/>
      <c r="AH990" s="73"/>
      <c r="AI990" s="73"/>
      <c r="AJ990" s="73"/>
      <c r="AK990" s="73"/>
      <c r="AL990" s="73"/>
      <c r="AM990" s="73"/>
      <c r="AN990" s="73"/>
      <c r="AO990" s="73"/>
      <c r="AP990" s="73"/>
      <c r="AQ990" s="73"/>
      <c r="AR990" s="73"/>
      <c r="AS990" s="73"/>
      <c r="AT990" s="73"/>
      <c r="AU990" s="73"/>
      <c r="AV990" s="73"/>
      <c r="AW990" s="73"/>
      <c r="AX990" s="73"/>
      <c r="AY990" s="73"/>
      <c r="AZ990" s="73"/>
      <c r="BA990" s="73"/>
      <c r="BB990" s="73"/>
      <c r="BC990" s="73"/>
      <c r="BD990" s="73"/>
      <c r="BE990" s="73"/>
      <c r="BF990" s="73"/>
      <c r="BG990" s="73"/>
      <c r="BH990" s="73"/>
      <c r="BI990" s="73"/>
      <c r="BJ990" s="73"/>
      <c r="BK990" s="73"/>
      <c r="BL990" s="73"/>
      <c r="BM990" s="73"/>
      <c r="BN990" s="73"/>
    </row>
    <row r="991" spans="1:66" ht="13.2" x14ac:dyDescent="0.3">
      <c r="A991" s="73"/>
      <c r="B991" s="73"/>
      <c r="C991" s="73"/>
      <c r="D991" s="73"/>
      <c r="E991" s="73"/>
      <c r="F991" s="73"/>
      <c r="G991" s="73"/>
      <c r="H991" s="73"/>
      <c r="I991" s="73"/>
      <c r="J991" s="73"/>
      <c r="L991" s="73"/>
      <c r="M991" s="73"/>
      <c r="N991" s="73"/>
      <c r="O991" s="73"/>
      <c r="P991" s="73"/>
      <c r="Q991" s="73"/>
      <c r="R991" s="73"/>
      <c r="X991" s="73"/>
      <c r="Y991" s="73"/>
      <c r="Z991" s="73"/>
      <c r="AA991" s="73"/>
      <c r="AB991" s="73"/>
      <c r="AC991" s="73"/>
      <c r="AD991" s="73"/>
      <c r="AE991" s="73"/>
      <c r="AF991" s="73"/>
      <c r="AG991" s="73"/>
      <c r="AH991" s="73"/>
      <c r="AI991" s="73"/>
      <c r="AJ991" s="73"/>
      <c r="AK991" s="73"/>
      <c r="AL991" s="73"/>
      <c r="AM991" s="73"/>
      <c r="AN991" s="73"/>
      <c r="AO991" s="73"/>
      <c r="AP991" s="73"/>
      <c r="AQ991" s="73"/>
      <c r="AR991" s="73"/>
      <c r="AS991" s="73"/>
      <c r="AT991" s="73"/>
      <c r="AU991" s="73"/>
      <c r="AV991" s="73"/>
      <c r="AW991" s="73"/>
      <c r="AX991" s="73"/>
      <c r="AY991" s="73"/>
      <c r="AZ991" s="73"/>
      <c r="BA991" s="73"/>
      <c r="BB991" s="73"/>
      <c r="BC991" s="73"/>
      <c r="BD991" s="73"/>
      <c r="BE991" s="73"/>
      <c r="BF991" s="73"/>
      <c r="BG991" s="73"/>
      <c r="BH991" s="73"/>
      <c r="BI991" s="73"/>
      <c r="BJ991" s="73"/>
      <c r="BK991" s="73"/>
      <c r="BL991" s="73"/>
      <c r="BM991" s="73"/>
      <c r="BN991" s="73"/>
    </row>
    <row r="992" spans="1:66" ht="13.2" x14ac:dyDescent="0.3">
      <c r="A992" s="73"/>
      <c r="B992" s="73"/>
      <c r="C992" s="73"/>
      <c r="D992" s="73"/>
      <c r="E992" s="73"/>
      <c r="F992" s="73"/>
      <c r="G992" s="73"/>
      <c r="H992" s="73"/>
      <c r="I992" s="73"/>
      <c r="J992" s="73"/>
      <c r="L992" s="73"/>
      <c r="M992" s="73"/>
      <c r="N992" s="73"/>
      <c r="O992" s="73"/>
      <c r="P992" s="73"/>
      <c r="Q992" s="73"/>
      <c r="R992" s="73"/>
      <c r="X992" s="73"/>
      <c r="Y992" s="73"/>
      <c r="Z992" s="73"/>
      <c r="AA992" s="73"/>
      <c r="AB992" s="73"/>
      <c r="AC992" s="73"/>
      <c r="AD992" s="73"/>
      <c r="AE992" s="73"/>
      <c r="AF992" s="73"/>
      <c r="AG992" s="73"/>
      <c r="AH992" s="73"/>
      <c r="AI992" s="73"/>
      <c r="AJ992" s="73"/>
      <c r="AK992" s="73"/>
      <c r="AL992" s="73"/>
      <c r="AM992" s="73"/>
      <c r="AN992" s="73"/>
      <c r="AO992" s="73"/>
      <c r="AP992" s="73"/>
      <c r="AQ992" s="73"/>
      <c r="AR992" s="73"/>
      <c r="AS992" s="73"/>
      <c r="AT992" s="73"/>
      <c r="AU992" s="73"/>
      <c r="AV992" s="73"/>
      <c r="AW992" s="73"/>
      <c r="AX992" s="73"/>
      <c r="AY992" s="73"/>
      <c r="AZ992" s="73"/>
      <c r="BA992" s="73"/>
      <c r="BB992" s="73"/>
      <c r="BC992" s="73"/>
      <c r="BD992" s="73"/>
      <c r="BE992" s="73"/>
      <c r="BF992" s="73"/>
      <c r="BG992" s="73"/>
      <c r="BH992" s="73"/>
      <c r="BI992" s="73"/>
      <c r="BJ992" s="73"/>
      <c r="BK992" s="73"/>
      <c r="BL992" s="73"/>
      <c r="BM992" s="73"/>
      <c r="BN992" s="73"/>
    </row>
    <row r="993" spans="1:66" ht="13.2" x14ac:dyDescent="0.3">
      <c r="A993" s="73"/>
      <c r="B993" s="73"/>
      <c r="C993" s="73"/>
      <c r="D993" s="73"/>
      <c r="E993" s="73"/>
      <c r="F993" s="73"/>
      <c r="G993" s="73"/>
      <c r="H993" s="73"/>
      <c r="I993" s="73"/>
      <c r="J993" s="73"/>
      <c r="L993" s="73"/>
      <c r="M993" s="73"/>
      <c r="N993" s="73"/>
      <c r="O993" s="73"/>
      <c r="P993" s="73"/>
      <c r="Q993" s="73"/>
      <c r="R993" s="73"/>
      <c r="X993" s="73"/>
      <c r="Y993" s="73"/>
      <c r="Z993" s="73"/>
      <c r="AA993" s="73"/>
      <c r="AB993" s="73"/>
      <c r="AC993" s="73"/>
      <c r="AD993" s="73"/>
      <c r="AE993" s="73"/>
      <c r="AF993" s="73"/>
      <c r="AG993" s="73"/>
      <c r="AH993" s="73"/>
      <c r="AI993" s="73"/>
      <c r="AJ993" s="73"/>
      <c r="AK993" s="73"/>
      <c r="AL993" s="73"/>
      <c r="AM993" s="73"/>
      <c r="AN993" s="73"/>
      <c r="AO993" s="73"/>
      <c r="AP993" s="73"/>
      <c r="AQ993" s="73"/>
      <c r="AR993" s="73"/>
      <c r="AS993" s="73"/>
      <c r="AT993" s="73"/>
      <c r="AU993" s="73"/>
      <c r="AV993" s="73"/>
      <c r="AW993" s="73"/>
      <c r="AX993" s="73"/>
      <c r="AY993" s="73"/>
      <c r="AZ993" s="73"/>
      <c r="BA993" s="73"/>
      <c r="BB993" s="73"/>
      <c r="BC993" s="73"/>
      <c r="BD993" s="73"/>
      <c r="BE993" s="73"/>
      <c r="BF993" s="73"/>
      <c r="BG993" s="73"/>
      <c r="BH993" s="73"/>
      <c r="BI993" s="73"/>
      <c r="BJ993" s="73"/>
      <c r="BK993" s="73"/>
      <c r="BL993" s="73"/>
      <c r="BM993" s="73"/>
      <c r="BN993" s="73"/>
    </row>
    <row r="994" spans="1:66" ht="13.2" x14ac:dyDescent="0.3">
      <c r="A994" s="73"/>
      <c r="B994" s="73"/>
      <c r="C994" s="73"/>
      <c r="D994" s="73"/>
      <c r="E994" s="73"/>
      <c r="F994" s="73"/>
      <c r="G994" s="73"/>
      <c r="H994" s="73"/>
      <c r="I994" s="73"/>
      <c r="J994" s="73"/>
      <c r="L994" s="73"/>
      <c r="M994" s="73"/>
      <c r="N994" s="73"/>
      <c r="O994" s="73"/>
      <c r="P994" s="73"/>
      <c r="Q994" s="73"/>
      <c r="R994" s="73"/>
      <c r="X994" s="73"/>
      <c r="Y994" s="73"/>
      <c r="Z994" s="73"/>
      <c r="AA994" s="73"/>
      <c r="AB994" s="73"/>
      <c r="AC994" s="73"/>
      <c r="AD994" s="73"/>
      <c r="AE994" s="73"/>
      <c r="AF994" s="73"/>
      <c r="AG994" s="73"/>
      <c r="AH994" s="73"/>
      <c r="AI994" s="73"/>
      <c r="AJ994" s="73"/>
      <c r="AK994" s="73"/>
      <c r="AL994" s="73"/>
      <c r="AM994" s="73"/>
      <c r="AN994" s="73"/>
      <c r="AO994" s="73"/>
      <c r="AP994" s="73"/>
      <c r="AQ994" s="73"/>
      <c r="AR994" s="73"/>
      <c r="AS994" s="73"/>
      <c r="AT994" s="73"/>
      <c r="AU994" s="73"/>
      <c r="AV994" s="73"/>
      <c r="AW994" s="73"/>
      <c r="AX994" s="73"/>
      <c r="AY994" s="73"/>
      <c r="AZ994" s="73"/>
      <c r="BA994" s="73"/>
      <c r="BB994" s="73"/>
      <c r="BC994" s="73"/>
      <c r="BD994" s="73"/>
      <c r="BE994" s="73"/>
      <c r="BF994" s="73"/>
      <c r="BG994" s="73"/>
      <c r="BH994" s="73"/>
      <c r="BI994" s="73"/>
      <c r="BJ994" s="73"/>
      <c r="BK994" s="73"/>
      <c r="BL994" s="73"/>
      <c r="BM994" s="73"/>
      <c r="BN994" s="73"/>
    </row>
    <row r="995" spans="1:66" ht="13.2" x14ac:dyDescent="0.3">
      <c r="A995" s="73"/>
      <c r="B995" s="73"/>
      <c r="C995" s="73"/>
      <c r="D995" s="73"/>
      <c r="E995" s="73"/>
      <c r="F995" s="73"/>
      <c r="G995" s="73"/>
      <c r="H995" s="73"/>
      <c r="I995" s="73"/>
      <c r="J995" s="73"/>
      <c r="L995" s="73"/>
      <c r="M995" s="73"/>
      <c r="N995" s="73"/>
      <c r="O995" s="73"/>
      <c r="P995" s="73"/>
      <c r="Q995" s="73"/>
      <c r="R995" s="73"/>
      <c r="X995" s="73"/>
      <c r="Y995" s="73"/>
      <c r="Z995" s="73"/>
      <c r="AA995" s="73"/>
      <c r="AB995" s="73"/>
      <c r="AC995" s="73"/>
      <c r="AD995" s="73"/>
      <c r="AE995" s="73"/>
      <c r="AF995" s="73"/>
      <c r="AG995" s="73"/>
      <c r="AH995" s="73"/>
      <c r="AI995" s="73"/>
      <c r="AJ995" s="73"/>
      <c r="AK995" s="73"/>
      <c r="AL995" s="73"/>
      <c r="AM995" s="73"/>
      <c r="AN995" s="73"/>
      <c r="AO995" s="73"/>
      <c r="AP995" s="73"/>
      <c r="AQ995" s="73"/>
      <c r="AR995" s="73"/>
      <c r="AS995" s="73"/>
      <c r="AT995" s="73"/>
      <c r="AU995" s="73"/>
      <c r="AV995" s="73"/>
      <c r="AW995" s="73"/>
      <c r="AX995" s="73"/>
      <c r="AY995" s="73"/>
      <c r="AZ995" s="73"/>
      <c r="BA995" s="73"/>
      <c r="BB995" s="73"/>
      <c r="BC995" s="73"/>
      <c r="BD995" s="73"/>
      <c r="BE995" s="73"/>
      <c r="BF995" s="73"/>
      <c r="BG995" s="73"/>
      <c r="BH995" s="73"/>
      <c r="BI995" s="73"/>
      <c r="BJ995" s="73"/>
      <c r="BK995" s="73"/>
      <c r="BL995" s="73"/>
      <c r="BM995" s="73"/>
      <c r="BN995" s="73"/>
    </row>
    <row r="996" spans="1:66" ht="13.2" x14ac:dyDescent="0.3">
      <c r="A996" s="73"/>
      <c r="B996" s="73"/>
      <c r="C996" s="73"/>
      <c r="D996" s="73"/>
      <c r="E996" s="73"/>
      <c r="F996" s="73"/>
      <c r="G996" s="73"/>
      <c r="H996" s="73"/>
      <c r="I996" s="73"/>
      <c r="J996" s="73"/>
      <c r="L996" s="73"/>
      <c r="M996" s="73"/>
      <c r="N996" s="73"/>
      <c r="O996" s="73"/>
      <c r="P996" s="73"/>
      <c r="Q996" s="73"/>
      <c r="R996" s="73"/>
      <c r="X996" s="73"/>
      <c r="Y996" s="73"/>
      <c r="Z996" s="73"/>
      <c r="AA996" s="73"/>
      <c r="AB996" s="73"/>
      <c r="AC996" s="73"/>
      <c r="AD996" s="73"/>
      <c r="AE996" s="73"/>
      <c r="AF996" s="73"/>
      <c r="AG996" s="73"/>
      <c r="AH996" s="73"/>
      <c r="AI996" s="73"/>
      <c r="AJ996" s="73"/>
      <c r="AK996" s="73"/>
      <c r="AL996" s="73"/>
      <c r="AM996" s="73"/>
      <c r="AN996" s="73"/>
      <c r="AO996" s="73"/>
      <c r="AP996" s="73"/>
      <c r="AQ996" s="73"/>
      <c r="AR996" s="73"/>
      <c r="AS996" s="73"/>
      <c r="AT996" s="73"/>
      <c r="AU996" s="73"/>
      <c r="AV996" s="73"/>
      <c r="AW996" s="73"/>
      <c r="AX996" s="73"/>
      <c r="AY996" s="73"/>
      <c r="AZ996" s="73"/>
      <c r="BA996" s="73"/>
      <c r="BB996" s="73"/>
      <c r="BC996" s="73"/>
      <c r="BD996" s="73"/>
      <c r="BE996" s="73"/>
      <c r="BF996" s="73"/>
      <c r="BG996" s="73"/>
      <c r="BH996" s="73"/>
      <c r="BI996" s="73"/>
      <c r="BJ996" s="73"/>
      <c r="BK996" s="73"/>
      <c r="BL996" s="73"/>
      <c r="BM996" s="73"/>
      <c r="BN996" s="73"/>
    </row>
    <row r="997" spans="1:66" ht="13.2" x14ac:dyDescent="0.3">
      <c r="A997" s="73"/>
      <c r="B997" s="73"/>
      <c r="C997" s="73"/>
      <c r="D997" s="73"/>
      <c r="E997" s="73"/>
      <c r="F997" s="73"/>
      <c r="G997" s="73"/>
      <c r="H997" s="73"/>
      <c r="I997" s="73"/>
      <c r="J997" s="73"/>
      <c r="L997" s="73"/>
      <c r="M997" s="73"/>
      <c r="N997" s="73"/>
      <c r="O997" s="73"/>
      <c r="P997" s="73"/>
      <c r="Q997" s="73"/>
      <c r="R997" s="73"/>
      <c r="X997" s="73"/>
      <c r="Y997" s="73"/>
      <c r="Z997" s="73"/>
      <c r="AA997" s="73"/>
      <c r="AB997" s="73"/>
      <c r="AC997" s="73"/>
      <c r="AD997" s="73"/>
      <c r="AE997" s="73"/>
      <c r="AF997" s="73"/>
      <c r="AG997" s="73"/>
      <c r="AH997" s="73"/>
      <c r="AI997" s="73"/>
      <c r="AJ997" s="73"/>
      <c r="AK997" s="73"/>
      <c r="AL997" s="73"/>
      <c r="AM997" s="73"/>
      <c r="AN997" s="73"/>
      <c r="AO997" s="73"/>
      <c r="AP997" s="73"/>
      <c r="AQ997" s="73"/>
      <c r="AR997" s="73"/>
      <c r="AS997" s="73"/>
      <c r="AT997" s="73"/>
      <c r="AU997" s="73"/>
      <c r="AV997" s="73"/>
      <c r="AW997" s="73"/>
      <c r="AX997" s="73"/>
      <c r="AY997" s="73"/>
      <c r="AZ997" s="73"/>
      <c r="BA997" s="73"/>
      <c r="BB997" s="73"/>
      <c r="BC997" s="73"/>
      <c r="BD997" s="73"/>
      <c r="BE997" s="73"/>
      <c r="BF997" s="73"/>
      <c r="BG997" s="73"/>
      <c r="BH997" s="73"/>
      <c r="BI997" s="73"/>
      <c r="BJ997" s="73"/>
      <c r="BK997" s="73"/>
      <c r="BL997" s="73"/>
      <c r="BM997" s="73"/>
      <c r="BN997" s="73"/>
    </row>
    <row r="998" spans="1:66" ht="13.2" x14ac:dyDescent="0.3">
      <c r="A998" s="73"/>
      <c r="B998" s="73"/>
      <c r="C998" s="73"/>
      <c r="D998" s="73"/>
      <c r="E998" s="73"/>
      <c r="F998" s="73"/>
      <c r="G998" s="73"/>
      <c r="H998" s="73"/>
      <c r="I998" s="73"/>
      <c r="J998" s="73"/>
      <c r="L998" s="73"/>
      <c r="M998" s="73"/>
      <c r="N998" s="73"/>
      <c r="O998" s="73"/>
      <c r="P998" s="73"/>
      <c r="Q998" s="73"/>
      <c r="R998" s="73"/>
      <c r="X998" s="73"/>
      <c r="Y998" s="73"/>
      <c r="Z998" s="73"/>
      <c r="AA998" s="73"/>
      <c r="AB998" s="73"/>
      <c r="AC998" s="73"/>
      <c r="AD998" s="73"/>
      <c r="AE998" s="73"/>
      <c r="AF998" s="73"/>
      <c r="AG998" s="73"/>
      <c r="AH998" s="73"/>
      <c r="AI998" s="73"/>
      <c r="AJ998" s="73"/>
      <c r="AK998" s="73"/>
      <c r="AL998" s="73"/>
      <c r="AM998" s="73"/>
      <c r="AN998" s="73"/>
      <c r="AO998" s="73"/>
      <c r="AP998" s="73"/>
      <c r="AQ998" s="73"/>
      <c r="AR998" s="73"/>
      <c r="AS998" s="73"/>
      <c r="AT998" s="73"/>
      <c r="AU998" s="73"/>
      <c r="AV998" s="73"/>
      <c r="AW998" s="73"/>
      <c r="AX998" s="73"/>
      <c r="AY998" s="73"/>
      <c r="AZ998" s="73"/>
      <c r="BA998" s="73"/>
      <c r="BB998" s="73"/>
      <c r="BC998" s="73"/>
      <c r="BD998" s="73"/>
      <c r="BE998" s="73"/>
      <c r="BF998" s="73"/>
      <c r="BG998" s="73"/>
      <c r="BH998" s="73"/>
      <c r="BI998" s="73"/>
      <c r="BJ998" s="73"/>
      <c r="BK998" s="73"/>
      <c r="BL998" s="73"/>
      <c r="BM998" s="73"/>
      <c r="BN998" s="73"/>
    </row>
    <row r="999" spans="1:66" ht="13.2" x14ac:dyDescent="0.3">
      <c r="A999" s="73"/>
      <c r="B999" s="73"/>
      <c r="C999" s="73"/>
      <c r="D999" s="73"/>
      <c r="E999" s="73"/>
      <c r="F999" s="73"/>
      <c r="G999" s="73"/>
      <c r="H999" s="73"/>
      <c r="I999" s="73"/>
      <c r="J999" s="73"/>
      <c r="L999" s="73"/>
      <c r="M999" s="73"/>
      <c r="N999" s="73"/>
      <c r="O999" s="73"/>
      <c r="P999" s="73"/>
      <c r="Q999" s="73"/>
      <c r="R999" s="73"/>
      <c r="X999" s="73"/>
      <c r="Y999" s="73"/>
      <c r="Z999" s="73"/>
      <c r="AA999" s="73"/>
      <c r="AB999" s="73"/>
      <c r="AC999" s="73"/>
      <c r="AD999" s="73"/>
      <c r="AE999" s="73"/>
      <c r="AF999" s="73"/>
      <c r="AG999" s="73"/>
      <c r="AH999" s="73"/>
      <c r="AI999" s="73"/>
      <c r="AJ999" s="73"/>
      <c r="AK999" s="73"/>
      <c r="AL999" s="73"/>
      <c r="AM999" s="73"/>
      <c r="AN999" s="73"/>
      <c r="AO999" s="73"/>
      <c r="AP999" s="73"/>
      <c r="AQ999" s="73"/>
      <c r="AR999" s="73"/>
      <c r="AS999" s="73"/>
      <c r="AT999" s="73"/>
      <c r="AU999" s="73"/>
      <c r="AV999" s="73"/>
      <c r="AW999" s="73"/>
      <c r="AX999" s="73"/>
      <c r="AY999" s="73"/>
      <c r="AZ999" s="73"/>
      <c r="BA999" s="73"/>
      <c r="BB999" s="73"/>
      <c r="BC999" s="73"/>
      <c r="BD999" s="73"/>
      <c r="BE999" s="73"/>
      <c r="BF999" s="73"/>
      <c r="BG999" s="73"/>
      <c r="BH999" s="73"/>
      <c r="BI999" s="73"/>
      <c r="BJ999" s="73"/>
      <c r="BK999" s="73"/>
      <c r="BL999" s="73"/>
      <c r="BM999" s="73"/>
      <c r="BN999" s="73"/>
    </row>
    <row r="1000" spans="1:66" ht="13.2" x14ac:dyDescent="0.3">
      <c r="A1000" s="73"/>
      <c r="L1000" s="73"/>
      <c r="M1000" s="73"/>
      <c r="N1000" s="73"/>
      <c r="O1000" s="73"/>
      <c r="P1000" s="73"/>
      <c r="Q1000" s="73"/>
      <c r="R1000" s="73"/>
      <c r="Z1000" s="73"/>
      <c r="AA1000" s="73"/>
      <c r="AB1000" s="73"/>
      <c r="AC1000" s="73"/>
      <c r="AD1000" s="73"/>
      <c r="AE1000" s="73"/>
      <c r="AF1000" s="73"/>
      <c r="AG1000" s="73"/>
      <c r="AH1000" s="73"/>
      <c r="AI1000" s="73"/>
      <c r="AJ1000" s="73"/>
      <c r="AK1000" s="73"/>
      <c r="AL1000" s="73"/>
      <c r="AM1000" s="73"/>
      <c r="AN1000" s="73"/>
      <c r="AO1000" s="73"/>
      <c r="AP1000" s="73"/>
      <c r="AQ1000" s="73"/>
      <c r="AR1000" s="73"/>
      <c r="AS1000" s="73"/>
      <c r="AT1000" s="73"/>
      <c r="AU1000" s="73"/>
      <c r="AV1000" s="73"/>
      <c r="AW1000" s="73"/>
      <c r="AX1000" s="73"/>
      <c r="AY1000" s="73"/>
      <c r="AZ1000" s="73"/>
      <c r="BA1000" s="73"/>
      <c r="BB1000" s="73"/>
      <c r="BC1000" s="73"/>
      <c r="BD1000" s="73"/>
      <c r="BE1000" s="73"/>
      <c r="BF1000" s="73"/>
      <c r="BG1000" s="73"/>
      <c r="BH1000" s="73"/>
      <c r="BI1000" s="73"/>
      <c r="BJ1000" s="73"/>
      <c r="BK1000" s="73"/>
      <c r="BL1000" s="73"/>
      <c r="BM1000" s="73"/>
      <c r="BN1000" s="73"/>
    </row>
    <row r="1001" spans="1:66" ht="24.6" customHeight="1" x14ac:dyDescent="0.3">
      <c r="L1001" s="73"/>
      <c r="M1001" s="73"/>
      <c r="N1001" s="73"/>
      <c r="O1001" s="73"/>
      <c r="P1001" s="73"/>
      <c r="Q1001" s="73"/>
      <c r="R1001" s="73"/>
      <c r="Z1001" s="73"/>
      <c r="AA1001" s="73"/>
      <c r="AB1001" s="73"/>
      <c r="AC1001" s="73"/>
      <c r="AD1001" s="73"/>
      <c r="AE1001" s="73"/>
      <c r="AF1001" s="73"/>
      <c r="AG1001" s="73"/>
      <c r="AH1001" s="73"/>
      <c r="AI1001" s="73"/>
      <c r="AJ1001" s="73"/>
      <c r="AK1001" s="73"/>
      <c r="AL1001" s="73"/>
      <c r="AM1001" s="73"/>
      <c r="AN1001" s="73"/>
      <c r="AO1001" s="73"/>
      <c r="AP1001" s="73"/>
      <c r="AQ1001" s="73"/>
      <c r="AR1001" s="73"/>
      <c r="AS1001" s="73"/>
      <c r="AT1001" s="73"/>
      <c r="AU1001" s="73"/>
      <c r="AV1001" s="73"/>
      <c r="AW1001" s="73"/>
      <c r="AX1001" s="73"/>
      <c r="AY1001" s="73"/>
      <c r="AZ1001" s="73"/>
      <c r="BA1001" s="73"/>
      <c r="BB1001" s="73"/>
      <c r="BC1001" s="73"/>
      <c r="BD1001" s="73"/>
      <c r="BE1001" s="73"/>
      <c r="BF1001" s="73"/>
      <c r="BG1001" s="73"/>
      <c r="BH1001" s="73"/>
      <c r="BI1001" s="73"/>
      <c r="BJ1001" s="73"/>
      <c r="BK1001" s="73"/>
      <c r="BL1001" s="73"/>
      <c r="BM1001" s="73"/>
      <c r="BN1001" s="73"/>
    </row>
    <row r="1002" spans="1:66" ht="24.6" customHeight="1" x14ac:dyDescent="0.3">
      <c r="L1002" s="73"/>
      <c r="M1002" s="73"/>
      <c r="N1002" s="73"/>
      <c r="O1002" s="73"/>
      <c r="P1002" s="73"/>
      <c r="Q1002" s="73"/>
      <c r="R1002" s="73"/>
    </row>
    <row r="1003" spans="1:66" ht="24.6" customHeight="1" x14ac:dyDescent="0.3">
      <c r="L1003" s="73"/>
      <c r="M1003" s="73"/>
      <c r="N1003" s="73"/>
      <c r="O1003" s="73"/>
      <c r="P1003" s="73"/>
      <c r="Q1003" s="73"/>
      <c r="R1003" s="73"/>
    </row>
    <row r="1004" spans="1:66" ht="24.6" customHeight="1" x14ac:dyDescent="0.3">
      <c r="L1004" s="73"/>
      <c r="M1004" s="73"/>
      <c r="N1004" s="73"/>
      <c r="O1004" s="73"/>
      <c r="P1004" s="73"/>
      <c r="Q1004" s="73"/>
      <c r="R1004" s="73"/>
    </row>
    <row r="1005" spans="1:66" ht="24.6" customHeight="1" x14ac:dyDescent="0.3">
      <c r="L1005" s="73"/>
      <c r="M1005" s="73"/>
      <c r="N1005" s="73"/>
      <c r="O1005" s="73"/>
      <c r="P1005" s="73"/>
      <c r="Q1005" s="73"/>
      <c r="R1005" s="73"/>
    </row>
    <row r="1006" spans="1:66" ht="24.6" customHeight="1" x14ac:dyDescent="0.3">
      <c r="L1006" s="73"/>
      <c r="M1006" s="73"/>
      <c r="N1006" s="73"/>
      <c r="O1006" s="73"/>
      <c r="P1006" s="73"/>
      <c r="Q1006" s="73"/>
      <c r="R1006" s="73"/>
    </row>
    <row r="1007" spans="1:66" ht="24.6" customHeight="1" x14ac:dyDescent="0.3">
      <c r="L1007" s="73"/>
      <c r="M1007" s="73"/>
      <c r="N1007" s="73"/>
      <c r="O1007" s="73"/>
      <c r="P1007" s="73"/>
      <c r="Q1007" s="73"/>
      <c r="R1007" s="73"/>
    </row>
    <row r="1008" spans="1:66" ht="24.6" customHeight="1" x14ac:dyDescent="0.3">
      <c r="L1008" s="73"/>
      <c r="M1008" s="73"/>
      <c r="N1008" s="73"/>
      <c r="O1008" s="73"/>
      <c r="P1008" s="73"/>
      <c r="Q1008" s="73"/>
      <c r="R1008" s="73"/>
    </row>
    <row r="1009" spans="12:18" ht="24.6" customHeight="1" x14ac:dyDescent="0.3">
      <c r="L1009" s="73"/>
      <c r="M1009" s="73"/>
      <c r="N1009" s="73"/>
      <c r="O1009" s="73"/>
      <c r="P1009" s="73"/>
      <c r="Q1009" s="73"/>
      <c r="R1009" s="73"/>
    </row>
    <row r="1010" spans="12:18" ht="24.6" customHeight="1" x14ac:dyDescent="0.3">
      <c r="L1010" s="73"/>
      <c r="M1010" s="73"/>
      <c r="N1010" s="73"/>
      <c r="O1010" s="73"/>
      <c r="P1010" s="73"/>
      <c r="Q1010" s="73"/>
      <c r="R1010" s="73"/>
    </row>
    <row r="1011" spans="12:18" ht="24.6" customHeight="1" x14ac:dyDescent="0.3">
      <c r="L1011" s="73"/>
      <c r="M1011" s="73"/>
      <c r="N1011" s="73"/>
      <c r="O1011" s="73"/>
      <c r="P1011" s="73"/>
      <c r="Q1011" s="73"/>
      <c r="R1011" s="73"/>
    </row>
    <row r="1012" spans="12:18" ht="24.6" customHeight="1" x14ac:dyDescent="0.3">
      <c r="L1012" s="73"/>
      <c r="M1012" s="73"/>
      <c r="N1012" s="73"/>
      <c r="O1012" s="73"/>
      <c r="P1012" s="73"/>
      <c r="Q1012" s="73"/>
      <c r="R1012" s="73"/>
    </row>
    <row r="1013" spans="12:18" ht="24.6" customHeight="1" x14ac:dyDescent="0.3">
      <c r="L1013" s="73"/>
      <c r="M1013" s="73"/>
      <c r="N1013" s="73"/>
      <c r="O1013" s="73"/>
      <c r="P1013" s="73"/>
      <c r="Q1013" s="73"/>
      <c r="R1013" s="73"/>
    </row>
    <row r="1014" spans="12:18" ht="24.6" customHeight="1" x14ac:dyDescent="0.3">
      <c r="L1014" s="73"/>
      <c r="M1014" s="73"/>
      <c r="N1014" s="73"/>
      <c r="O1014" s="73"/>
      <c r="P1014" s="73"/>
      <c r="Q1014" s="73"/>
      <c r="R1014" s="73"/>
    </row>
    <row r="1015" spans="12:18" ht="24.6" customHeight="1" x14ac:dyDescent="0.3">
      <c r="L1015" s="73"/>
      <c r="M1015" s="73"/>
      <c r="N1015" s="73"/>
      <c r="O1015" s="73"/>
      <c r="P1015" s="73"/>
      <c r="Q1015" s="73"/>
      <c r="R1015" s="73"/>
    </row>
    <row r="1016" spans="12:18" ht="24.6" customHeight="1" x14ac:dyDescent="0.3">
      <c r="L1016" s="73"/>
      <c r="M1016" s="73"/>
      <c r="N1016" s="73"/>
      <c r="O1016" s="73"/>
      <c r="P1016" s="73"/>
      <c r="Q1016" s="73"/>
      <c r="R1016" s="73"/>
    </row>
    <row r="1017" spans="12:18" ht="24.6" customHeight="1" x14ac:dyDescent="0.3">
      <c r="L1017" s="73"/>
      <c r="M1017" s="73"/>
      <c r="N1017" s="73"/>
      <c r="O1017" s="73"/>
      <c r="P1017" s="73"/>
      <c r="R1017" s="73"/>
    </row>
    <row r="1018" spans="12:18" ht="24.6" customHeight="1" x14ac:dyDescent="0.3">
      <c r="N1018" s="73"/>
      <c r="O1018" s="73"/>
      <c r="P1018" s="73"/>
      <c r="R1018" s="73"/>
    </row>
    <row r="1019" spans="12:18" ht="24.6" customHeight="1" x14ac:dyDescent="0.3">
      <c r="N1019" s="73"/>
      <c r="O1019" s="73"/>
      <c r="P1019" s="73"/>
    </row>
  </sheetData>
  <sheetProtection algorithmName="SHA-512" hashValue="+CI8InXBZOxse/bYhkhawO+oub0PsX9mbhVijP/0u0ro1PhdUMQRcdcvucUf6KiARd5BUXnnkki6JSazpf83ag==" saltValue="OsGDedBiHfxcKd4z7nJkOw==" spinCount="100000" sheet="1" objects="1" scenarios="1"/>
  <mergeCells count="46">
    <mergeCell ref="BP36:BR36"/>
    <mergeCell ref="BP64:BR64"/>
    <mergeCell ref="BP1:BP2"/>
    <mergeCell ref="BQ1:BQ2"/>
    <mergeCell ref="BR1:BR2"/>
    <mergeCell ref="BP3:BR3"/>
    <mergeCell ref="L65:L66"/>
    <mergeCell ref="L70:L71"/>
    <mergeCell ref="V86:V88"/>
    <mergeCell ref="V92:V94"/>
    <mergeCell ref="AG3:AH3"/>
    <mergeCell ref="AD3:AE3"/>
    <mergeCell ref="S82:V84"/>
    <mergeCell ref="T71:V71"/>
    <mergeCell ref="N66:P66"/>
    <mergeCell ref="N71:P71"/>
    <mergeCell ref="Q71:S71"/>
    <mergeCell ref="Q66:S66"/>
    <mergeCell ref="Q5:S5"/>
    <mergeCell ref="L9:L10"/>
    <mergeCell ref="N10:P10"/>
    <mergeCell ref="Q10:S10"/>
    <mergeCell ref="F32:F41"/>
    <mergeCell ref="F22:F31"/>
    <mergeCell ref="F6:F12"/>
    <mergeCell ref="F13:F21"/>
    <mergeCell ref="BA3:BB3"/>
    <mergeCell ref="F2:F5"/>
    <mergeCell ref="L35:L36"/>
    <mergeCell ref="Q31:Q32"/>
    <mergeCell ref="O33:P34"/>
    <mergeCell ref="Q33:Q34"/>
    <mergeCell ref="L30:L31"/>
    <mergeCell ref="N30:N31"/>
    <mergeCell ref="N35:N36"/>
    <mergeCell ref="O31:P32"/>
    <mergeCell ref="L4:L5"/>
    <mergeCell ref="N5:P5"/>
    <mergeCell ref="BC3:BN3"/>
    <mergeCell ref="AY3:AZ3"/>
    <mergeCell ref="AU3:AV3"/>
    <mergeCell ref="T66:V66"/>
    <mergeCell ref="AI3:AT3"/>
    <mergeCell ref="AW3:AX3"/>
    <mergeCell ref="T5:V5"/>
    <mergeCell ref="T10:V10"/>
  </mergeCells>
  <phoneticPr fontId="9" type="noConversion"/>
  <conditionalFormatting sqref="N5 Q5 T5 N6:V8">
    <cfRule type="cellIs" dxfId="12" priority="1" operator="lessThan">
      <formula>0</formula>
    </cfRule>
  </conditionalFormatting>
  <conditionalFormatting sqref="N11:P11 Q11:V13 N28:P28">
    <cfRule type="cellIs" dxfId="11" priority="2" operator="greaterThanOrEqual">
      <formula>0</formula>
    </cfRule>
  </conditionalFormatting>
  <conditionalFormatting sqref="N13:P19 N23:P28">
    <cfRule type="cellIs" dxfId="10" priority="3" operator="greaterThan">
      <formula>0</formula>
    </cfRule>
    <cfRule type="cellIs" dxfId="9" priority="5" operator="lessThan">
      <formula>0</formula>
    </cfRule>
  </conditionalFormatting>
  <conditionalFormatting sqref="N23:P28 N13:P19">
    <cfRule type="cellIs" dxfId="8" priority="4" operator="equal">
      <formula>0</formula>
    </cfRule>
  </conditionalFormatting>
  <pageMargins left="0.7" right="0.7" top="0.75" bottom="0.75" header="0.3" footer="0.3"/>
  <customProperties>
    <customPr name="ID" r:id="rId1"/>
  </customProperties>
  <ignoredErrors>
    <ignoredError sqref="T68:V68" formula="1"/>
  </ignoredErrors>
  <drawing r:id="rId2"/>
  <legacyDrawing r:id="rId3"/>
  <tableParts count="2"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6F82-7BA5-4BD1-9B94-64BEA8B03F49}">
  <sheetPr>
    <tabColor rgb="FF00B0F0"/>
  </sheetPr>
  <dimension ref="A1:BQ78"/>
  <sheetViews>
    <sheetView showGridLines="0" tabSelected="1" showOutlineSymbols="0" showWhiteSpace="0" topLeftCell="A46" zoomScale="80" zoomScaleNormal="80" workbookViewId="0">
      <selection activeCell="D80" sqref="D80"/>
    </sheetView>
  </sheetViews>
  <sheetFormatPr defaultRowHeight="14.4" x14ac:dyDescent="0.3"/>
  <cols>
    <col min="1" max="1" width="15.109375" customWidth="1"/>
    <col min="2" max="2" width="7.109375" bestFit="1" customWidth="1"/>
    <col min="3" max="3" width="4.6640625" customWidth="1"/>
    <col min="4" max="4" width="9.109375" bestFit="1" customWidth="1"/>
    <col min="5" max="5" width="8.77734375" style="192" customWidth="1"/>
    <col min="6" max="6" width="11.109375" style="192" customWidth="1"/>
    <col min="7" max="7" width="8.88671875" style="192" bestFit="1" customWidth="1"/>
    <col min="8" max="8" width="7.44140625" style="192" bestFit="1" customWidth="1"/>
    <col min="9" max="9" width="9.44140625" style="192" bestFit="1" customWidth="1"/>
    <col min="10" max="10" width="8.33203125" style="192" bestFit="1" customWidth="1"/>
    <col min="11" max="11" width="7.21875" style="192" bestFit="1" customWidth="1"/>
    <col min="12" max="12" width="7.5546875" style="192" bestFit="1" customWidth="1"/>
    <col min="13" max="13" width="7.5546875" style="192" customWidth="1"/>
    <col min="14" max="14" width="11.109375" style="192" customWidth="1"/>
    <col min="15" max="15" width="8.88671875" style="192" bestFit="1" customWidth="1"/>
    <col min="16" max="16" width="6.44140625" style="192" bestFit="1" customWidth="1"/>
    <col min="17" max="17" width="7.44140625" style="192" bestFit="1" customWidth="1"/>
    <col min="18" max="18" width="9.77734375" style="192" bestFit="1" customWidth="1"/>
    <col min="19" max="19" width="8.88671875" style="192" bestFit="1" customWidth="1"/>
    <col min="20" max="20" width="6.44140625" style="192" customWidth="1"/>
    <col min="21" max="21" width="8.88671875" customWidth="1"/>
    <col min="22" max="22" width="7" hidden="1" customWidth="1"/>
    <col min="23" max="25" width="7.88671875" hidden="1" customWidth="1"/>
    <col min="26" max="26" width="6.44140625" hidden="1" customWidth="1"/>
    <col min="27" max="27" width="6.77734375" hidden="1" customWidth="1"/>
    <col min="28" max="28" width="6.21875" hidden="1" customWidth="1"/>
    <col min="29" max="31" width="7.88671875" hidden="1" customWidth="1"/>
    <col min="32" max="35" width="11.6640625" hidden="1" customWidth="1"/>
    <col min="36" max="36" width="8.44140625" hidden="1" customWidth="1"/>
    <col min="37" max="37" width="10" hidden="1" customWidth="1"/>
    <col min="38" max="38" width="8.6640625" hidden="1" customWidth="1"/>
    <col min="39" max="42" width="12.77734375" hidden="1" customWidth="1"/>
    <col min="43" max="43" width="9.44140625" hidden="1" customWidth="1"/>
    <col min="44" max="51" width="7.88671875" hidden="1" customWidth="1"/>
    <col min="52" max="52" width="9.33203125" hidden="1" customWidth="1"/>
    <col min="53" max="54" width="9.44140625" hidden="1" customWidth="1"/>
    <col min="55" max="56" width="6.6640625" hidden="1" customWidth="1"/>
    <col min="57" max="59" width="9.33203125" hidden="1" customWidth="1"/>
    <col min="60" max="60" width="8.6640625" hidden="1" customWidth="1"/>
    <col min="61" max="61" width="12.6640625" hidden="1" customWidth="1"/>
    <col min="62" max="64" width="8.88671875" hidden="1" customWidth="1"/>
    <col min="65" max="65" width="6.6640625" hidden="1" customWidth="1"/>
    <col min="66" max="66" width="12.44140625" hidden="1" customWidth="1"/>
    <col min="67" max="68" width="8.88671875" hidden="1" customWidth="1"/>
    <col min="69" max="69" width="9.77734375" hidden="1" customWidth="1"/>
  </cols>
  <sheetData>
    <row r="1" spans="1:69" x14ac:dyDescent="0.3">
      <c r="A1" s="245" t="s">
        <v>419</v>
      </c>
    </row>
    <row r="2" spans="1:69" x14ac:dyDescent="0.3">
      <c r="A2" s="245" t="s">
        <v>420</v>
      </c>
    </row>
    <row r="3" spans="1:69" x14ac:dyDescent="0.3">
      <c r="A3" s="245" t="s">
        <v>421</v>
      </c>
    </row>
    <row r="4" spans="1:69" x14ac:dyDescent="0.3">
      <c r="A4" s="245" t="s">
        <v>422</v>
      </c>
    </row>
    <row r="5" spans="1:69" ht="31.2" customHeight="1" x14ac:dyDescent="0.3">
      <c r="A5" s="293" t="s">
        <v>428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</row>
    <row r="6" spans="1:69" x14ac:dyDescent="0.3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</row>
    <row r="7" spans="1:69" s="1" customFormat="1" ht="18.75" customHeight="1" thickBot="1" x14ac:dyDescent="0.3">
      <c r="E7" s="161" t="s">
        <v>129</v>
      </c>
      <c r="F7" s="162"/>
      <c r="G7" s="324" t="s">
        <v>17</v>
      </c>
      <c r="H7" s="324" t="s">
        <v>134</v>
      </c>
      <c r="I7" s="162"/>
      <c r="J7" s="162"/>
      <c r="K7" s="162"/>
      <c r="L7" s="162"/>
      <c r="M7" s="162"/>
      <c r="N7" s="163"/>
      <c r="O7" s="163"/>
      <c r="P7" s="163"/>
      <c r="Q7" s="163"/>
      <c r="R7" s="163"/>
      <c r="S7" s="163"/>
      <c r="T7" s="163"/>
      <c r="V7" s="2"/>
      <c r="W7" s="2"/>
      <c r="X7" s="2"/>
      <c r="Y7" s="2"/>
      <c r="Z7" s="2"/>
      <c r="AA7" s="2"/>
      <c r="AB7" s="2"/>
      <c r="AC7" s="2"/>
      <c r="AD7" s="2"/>
      <c r="AE7" s="2"/>
      <c r="AF7" s="43"/>
      <c r="AG7" s="43"/>
      <c r="AH7" s="43"/>
      <c r="AI7" s="43"/>
      <c r="AL7" s="2"/>
      <c r="AM7" s="43"/>
      <c r="AN7" s="43"/>
      <c r="AO7" s="69"/>
      <c r="AQ7" s="69"/>
    </row>
    <row r="8" spans="1:69" s="1" customFormat="1" ht="18.75" customHeight="1" thickBot="1" x14ac:dyDescent="0.3">
      <c r="A8" s="326" t="s">
        <v>127</v>
      </c>
      <c r="B8" s="326"/>
      <c r="C8" s="14"/>
      <c r="D8" s="2" t="s">
        <v>175</v>
      </c>
      <c r="E8" s="164" t="s">
        <v>126</v>
      </c>
      <c r="F8" s="194" t="str" cm="1">
        <f t="array" ref="F8">IF(H10="","",IF(U11="",U10,IF(U12="",SUM(U10:U11),IF(U13="",SUM(U10:U12),IF(AND(COUNTBLANK(U10:U13)=0,O8&lt;2),SUM(LARGE(U10:U13,_xlfn.SEQUENCE(3)))-1000,MAX(IF(SUMPRODUCT((AW10:AY12&lt;&gt;"")/COUNTIF(AW10:AY12,AW10:AY12&amp;""))&gt;=2,SUM(U10:U12),0),IF(SUMPRODUCT((AW11:AY13&lt;&gt;"")/COUNTIF(AW11:AY13,AW11:AY13&amp;""))&gt;=2,SUM(U11:U13),0),IF((((COUNTIFS(AW10:AY11,1,AW10:AY11,"&lt;&gt;")+COUNTIFS(AW13:AY13,1,AW13:AY13,"&lt;&gt;"))&gt;=1)+((COUNTIFS(AW10:AY11,2,AW10:AY11,"&lt;&gt;")+COUNTIFS(AW13:AY13,2,AW13:AY13,"&lt;&gt;"))&gt;=1))+((COUNTIFS(AW10:AY11,3,AW10:AY11,"&lt;&gt;")+COUNTIFS(AW13:AY13,3,AW13:AY13,"&lt;&gt;"))&gt;=1)+((COUNTIFS(AW10:AY11,4,AW10:AY11,"&lt;&gt;")+COUNTIFS(AW13:AY13,4,AW13:AY13,"&lt;&gt;"))&gt;=1)&gt;=2,U10+U11+U13,0),IF((((COUNTIFS(AW10:AY10,1,AW10:AY10,"&lt;&gt;")+COUNTIFS(AW12:AY13,1,AW12:AY13,"&lt;&gt;"))&gt;=1)+((COUNTIFS(AW10:AY10,2,AW10:AY10,"&lt;&gt;")+COUNTIFS(AW12:AY13,2,AW12:AY13,"&lt;&gt;"))&gt;=1))+((COUNTIFS(AW10:AY10,3,AW10:AY10,"&lt;&gt;")+COUNTIFS(AW12:AY13,3,AW12:AY13,"&lt;&gt;"))&gt;=1)+((COUNTIFS(AW10:AY10,4,AW10:AY10,"&lt;&gt;")+COUNTIFS(AW12:AY13,4,AW12:AY13,"&lt;&gt;"))&gt;=1)&gt;=2,U10+U12+U13,0)))))))</f>
        <v/>
      </c>
      <c r="G8" s="325"/>
      <c r="H8" s="325"/>
      <c r="I8" s="313" t="s">
        <v>128</v>
      </c>
      <c r="J8" s="314"/>
      <c r="K8" s="315"/>
      <c r="L8" s="316"/>
      <c r="M8" s="165"/>
      <c r="N8" s="166" t="s">
        <v>178</v>
      </c>
      <c r="O8" s="195" t="str" cm="1">
        <f t="array" ref="O8">IF(F10="","",SUM(IF(AW10:AY13&lt;&gt;"",1/COUNTIF(AW10:AY13,AW10:AY13), 0)))</f>
        <v/>
      </c>
      <c r="P8" s="162"/>
      <c r="Q8" s="162"/>
      <c r="R8" s="162"/>
      <c r="S8" s="162"/>
      <c r="T8" s="162"/>
      <c r="V8" s="5"/>
      <c r="W8" s="68"/>
      <c r="X8" s="68"/>
      <c r="Y8" s="5"/>
      <c r="Z8" s="301" t="s">
        <v>326</v>
      </c>
      <c r="AA8" s="301" t="s">
        <v>327</v>
      </c>
      <c r="AB8" s="301" t="s">
        <v>328</v>
      </c>
      <c r="AC8" s="301" t="s">
        <v>322</v>
      </c>
      <c r="AD8" s="301" t="s">
        <v>324</v>
      </c>
      <c r="AE8" s="301" t="s">
        <v>323</v>
      </c>
      <c r="AF8" s="301" t="s">
        <v>321</v>
      </c>
      <c r="AG8" s="301" t="s">
        <v>320</v>
      </c>
      <c r="AH8" s="301" t="s">
        <v>319</v>
      </c>
      <c r="AI8" s="301" t="s">
        <v>330</v>
      </c>
      <c r="AJ8" s="43"/>
      <c r="AK8" s="43"/>
      <c r="AL8" s="43"/>
      <c r="AM8" s="301" t="s">
        <v>313</v>
      </c>
      <c r="AN8" s="301" t="s">
        <v>314</v>
      </c>
      <c r="AO8" s="301" t="s">
        <v>331</v>
      </c>
      <c r="AP8" s="301" t="s">
        <v>332</v>
      </c>
      <c r="AQ8" s="5"/>
      <c r="AR8" s="5"/>
      <c r="AS8" s="5"/>
      <c r="AT8" s="5"/>
      <c r="AU8" s="5"/>
      <c r="AV8" s="5"/>
      <c r="AW8" s="294" t="s">
        <v>164</v>
      </c>
      <c r="AX8" s="294"/>
      <c r="AY8" s="294"/>
      <c r="AZ8" s="5" t="s">
        <v>173</v>
      </c>
      <c r="BA8" s="294" t="s">
        <v>147</v>
      </c>
      <c r="BB8" s="301" t="s">
        <v>277</v>
      </c>
      <c r="BC8" s="294" t="s">
        <v>148</v>
      </c>
      <c r="BD8" s="294" t="s">
        <v>60</v>
      </c>
      <c r="BE8" s="5" t="s">
        <v>174</v>
      </c>
      <c r="BF8" s="5" t="s">
        <v>315</v>
      </c>
      <c r="BG8" s="301" t="s">
        <v>292</v>
      </c>
      <c r="BH8" s="294" t="s">
        <v>317</v>
      </c>
      <c r="BI8" s="294"/>
      <c r="BJ8" s="294"/>
      <c r="BK8" s="294"/>
      <c r="BL8" s="294"/>
      <c r="BM8" s="294" t="s">
        <v>318</v>
      </c>
      <c r="BN8" s="294"/>
      <c r="BO8" s="294"/>
      <c r="BP8" s="294"/>
      <c r="BQ8" s="294"/>
    </row>
    <row r="9" spans="1:69" s="1" customFormat="1" ht="18.75" customHeight="1" thickTop="1" thickBot="1" x14ac:dyDescent="0.35">
      <c r="A9" s="7" t="str">
        <f>E9</f>
        <v>Patinador#1</v>
      </c>
      <c r="B9" s="8" t="str">
        <f>IF(F8&lt;0,F8+1000,F8)</f>
        <v/>
      </c>
      <c r="C9" s="12" t="str">
        <f>IFERROR(IF(D9="","",IF(MAX(D9:D12)=D9,1,IF(LARGE(D9:D12,2)=D9,2,IF(LARGE(D9:D12,3)=D9,3,4)))),"-")</f>
        <v/>
      </c>
      <c r="D9" s="39" t="str">
        <f>IF(B9="","",F8)</f>
        <v/>
      </c>
      <c r="E9" s="321" t="s">
        <v>130</v>
      </c>
      <c r="F9" s="167" t="s">
        <v>117</v>
      </c>
      <c r="G9" s="168" t="s">
        <v>158</v>
      </c>
      <c r="H9" s="169" t="s">
        <v>161</v>
      </c>
      <c r="I9" s="170" t="s">
        <v>149</v>
      </c>
      <c r="J9" s="171" t="s">
        <v>275</v>
      </c>
      <c r="K9" s="172" t="s">
        <v>136</v>
      </c>
      <c r="L9" s="173" t="s">
        <v>13</v>
      </c>
      <c r="M9" s="174" t="s">
        <v>308</v>
      </c>
      <c r="N9" s="175" t="s">
        <v>118</v>
      </c>
      <c r="O9" s="167" t="s">
        <v>159</v>
      </c>
      <c r="P9" s="176" t="s">
        <v>160</v>
      </c>
      <c r="Q9" s="177" t="s">
        <v>309</v>
      </c>
      <c r="R9" s="168" t="s">
        <v>305</v>
      </c>
      <c r="S9" s="169" t="s">
        <v>306</v>
      </c>
      <c r="T9" s="176" t="s">
        <v>307</v>
      </c>
      <c r="U9" s="4" t="s">
        <v>123</v>
      </c>
      <c r="V9" s="5" t="s">
        <v>293</v>
      </c>
      <c r="W9" s="5" t="s">
        <v>124</v>
      </c>
      <c r="X9" s="5" t="s">
        <v>125</v>
      </c>
      <c r="Y9" s="5" t="s">
        <v>310</v>
      </c>
      <c r="Z9" s="301"/>
      <c r="AA9" s="301"/>
      <c r="AB9" s="301"/>
      <c r="AC9" s="301"/>
      <c r="AD9" s="301"/>
      <c r="AE9" s="301"/>
      <c r="AF9" s="301"/>
      <c r="AG9" s="301"/>
      <c r="AH9" s="301"/>
      <c r="AI9" s="301"/>
      <c r="AJ9" s="5" t="s">
        <v>169</v>
      </c>
      <c r="AK9" s="5" t="s">
        <v>170</v>
      </c>
      <c r="AL9" s="5" t="s">
        <v>325</v>
      </c>
      <c r="AM9" s="301"/>
      <c r="AN9" s="301"/>
      <c r="AO9" s="301"/>
      <c r="AP9" s="301"/>
      <c r="AQ9" s="294" t="s">
        <v>165</v>
      </c>
      <c r="AR9" s="294"/>
      <c r="AS9" s="294" t="s">
        <v>166</v>
      </c>
      <c r="AT9" s="294"/>
      <c r="AU9" s="294" t="s">
        <v>312</v>
      </c>
      <c r="AV9" s="294"/>
      <c r="AW9" s="5" t="s">
        <v>162</v>
      </c>
      <c r="AX9" s="5" t="s">
        <v>163</v>
      </c>
      <c r="AY9" s="5" t="s">
        <v>311</v>
      </c>
      <c r="AZ9" s="5" t="s">
        <v>172</v>
      </c>
      <c r="BA9" s="294"/>
      <c r="BB9" s="301"/>
      <c r="BC9" s="294"/>
      <c r="BD9" s="294"/>
      <c r="BE9" s="5" t="s">
        <v>172</v>
      </c>
      <c r="BF9" s="5" t="s">
        <v>316</v>
      </c>
      <c r="BG9" s="301"/>
      <c r="BH9" s="5" t="s">
        <v>288</v>
      </c>
      <c r="BI9" s="5" t="s">
        <v>287</v>
      </c>
      <c r="BJ9" s="5" t="s">
        <v>339</v>
      </c>
      <c r="BK9" s="5" t="s">
        <v>338</v>
      </c>
      <c r="BL9" s="5" t="s">
        <v>296</v>
      </c>
      <c r="BM9" s="5" t="s">
        <v>288</v>
      </c>
      <c r="BN9" s="5" t="s">
        <v>287</v>
      </c>
      <c r="BO9" s="5" t="s">
        <v>339</v>
      </c>
      <c r="BP9" s="5" t="s">
        <v>338</v>
      </c>
      <c r="BQ9" s="5" t="s">
        <v>296</v>
      </c>
    </row>
    <row r="10" spans="1:69" s="1" customFormat="1" ht="18.75" customHeight="1" x14ac:dyDescent="0.3">
      <c r="A10" s="9" t="str">
        <f>E15</f>
        <v>Patinador#2</v>
      </c>
      <c r="B10" s="3" t="str">
        <f>IF(F14&lt;0,F14+1000,F14)</f>
        <v/>
      </c>
      <c r="C10" s="6" t="str">
        <f>IFERROR(IF(D10="","",IF(MAX(D9:D12)=D10,1,IF(LARGE(D9:D12,2)=D10,2,IF(LARGE(D9:D12,3)=D10,3,4)))),"-")</f>
        <v/>
      </c>
      <c r="D10" s="40" t="str">
        <f>IF(B10="","",F14)</f>
        <v/>
      </c>
      <c r="E10" s="322"/>
      <c r="F10" s="212"/>
      <c r="G10" s="243"/>
      <c r="H10" s="213"/>
      <c r="I10" s="215"/>
      <c r="J10" s="216"/>
      <c r="K10" s="217"/>
      <c r="L10" s="218"/>
      <c r="M10" s="239"/>
      <c r="N10" s="220"/>
      <c r="O10" s="213"/>
      <c r="P10" s="213"/>
      <c r="Q10" s="219"/>
      <c r="R10" s="220"/>
      <c r="S10" s="213"/>
      <c r="T10" s="221"/>
      <c r="U10" s="18" t="str" cm="1">
        <f t="array" aca="1" ref="U10" ca="1">IFERROR(IF(W10="","",IF(OR(W10="CAIDA",X10="CAIDA",AND(W10="CORTO",X10="")),0,ROUND(_xlfn.IFS(Z10=1,W10+AJ10,AA10=1,X10+AK10,AB10=1,Y10+AL10,AND(AC10=1,SUM(AC10:AE10)=1),AF10+AM10,AND(AD10=1,SUM(AC10:AE10)=1),AG10+AN10,AND(AE10=1,SUM(AC10:AE10)=1),AH10+AO10,AND(SUM(AC10:AE10)=2,AC10=1,AE10=1),MAX(AF10+OFFSET(AF10,0,7),AH10+OFFSET(AH10,0,7)),SUM(AC10:AE10)=3,AI10+AP10),1))),"Revisa")</f>
        <v/>
      </c>
      <c r="V10" s="38">
        <f>IF(F10="",0,IF(OR(F10&amp;G10=F11&amp;G11,F10&amp;G10=F12&amp;G12,F10&amp;G10=F13&amp;G13,F10&amp;G10=N11&amp;O11,F10&amp;G10=N12&amp;O12,F10&amp;G10=N13&amp;O13,F10&amp;G10=R11&amp;S11,F10&amp;G10=R12&amp;S12,F10&amp;G10=R13&amp;S13),1,IF(N10="",0,IF(OR(N10&amp;O10=F11&amp;G11,N10&amp;O10=F12&amp;G12,N10&amp;O10=F13&amp;G13,N10&amp;O10=N11&amp;O11,N10&amp;O10=N12&amp;O12,N10&amp;O10=N13&amp;O13,N10&amp;O10=R11&amp;S11,N10&amp;O10=R12&amp;S12,N10&amp;O10=R13&amp;S13),1,IF(R10="",0,IF(OR(R10&amp;S10=F11&amp;G11,R10&amp;S10=F12&amp;G12,R10&amp;S10=F13&amp;G13,R10&amp;S10=N11&amp;O11,R10&amp;S10=N12&amp;O12,R10&amp;S10=N13,O13,R10&amp;S10=R11&amp;S11,R10&amp;S10=R12&amp;S12,R10&amp;S10=R13&amp;S13),1,0))))))</f>
        <v>0</v>
      </c>
      <c r="W10" s="15" t="str">
        <f>IF(H10="","",IF(H10=0,"CAIDA",IF(H10=1,"CORTO",VLOOKUP(F10&amp;LEFT(G10,1),Table1[[Full_Name]:[METROS15]],Deducciones_Bonus_Tablas!$AF$1,FALSE))))</f>
        <v/>
      </c>
      <c r="X10" s="15" t="str">
        <f>IF(P10="","",IF(P10=0,"CAIDA",IF(P10=1,"CORTO",VLOOKUP(N10&amp;LEFT(O10,1),Table1[[Full_Name]:[METROS15]],Deducciones_Bonus_Tablas!$AF$1,FALSE))))</f>
        <v/>
      </c>
      <c r="Y10" s="15" t="str">
        <f>IF(T10="","",IF(T10=0,"CAIDA",IF(T10=1,"CORTO",VLOOKUP(R10&amp;LEFT(S10,1),Table1[[Full_Name]:[METROS15]],Deducciones_Bonus_Tablas!$AF$1,FALSE))))</f>
        <v/>
      </c>
      <c r="Z10" s="38">
        <f>IF(OR(W10="CAIDA",X10="CAIDA",Y10="CAIDA",W10="CORTO",SUM(AC10:AE10)&gt;0),0,IF(AND(W10&gt;0,OR(X10="",X10="CORTO",M10&gt;2,BH10=22,BH10=33,BI10=11,BK10=1,BL10=1),OR(Y10="",Y10="CORTO",M10+P10+Q10&gt;2,BM10=1)),1,0))</f>
        <v>1</v>
      </c>
      <c r="AA10" s="38">
        <f>IF(OR(X10="CAIDA",Y10="CAIDA",W10="CAIDA",X10="CORTO",SUM(AC10:AE10)&gt;0),0,IF(OR(AND(BI10=1,BN10=11),AND(X10&gt;0,OR(Y10="",Y10="CORTO",BM10=22,BM10=33,BN10=11,BP10=1,BQ10=1),OR(W10="",W10="CORTO",BH10=2,BH10=3,BI10=1,BJ10=1,BL10=11))),1,0))</f>
        <v>1</v>
      </c>
      <c r="AB10" s="38">
        <f>IF(OR(Y10="CAIDA",W10="CAIDA",X10="CAIDA",Y10="CORTO",SUM(AC10:AE10)&gt;0),0,IF(AND(Y10&gt;0,OR(W10="",W10="CORTO",BH10=1),OR(X10="",X10="CORTO",BN10=1,BQ10=11)),1,0))</f>
        <v>1</v>
      </c>
      <c r="AC10" s="38">
        <f>IF(OR(H10&lt;2,P10&lt;2,BH10=2,BH10=22,BH10=3,BH10=33,BI10=1,BI10=11,BJ10=1,BK10=1,BL10=1,BL10=11,M10&gt;2,AND(BH10=1,OR(BN10=1,BQ10=11))),0,1)</f>
        <v>0</v>
      </c>
      <c r="AD10" s="38">
        <f>IF(OR(P10&lt;2,T10&lt;2,BM10=2,BM10=22,BM10=3,BM10=33,BN10=1,BN10=11,BO10=1,BP10=1,BQ10=1,BQ10=11,Q10&gt;2,BM10=1),0,1)</f>
        <v>0</v>
      </c>
      <c r="AE10" s="38">
        <f>IF(OR(H10&lt;2,T10&lt;2,BH10=2,BM10=22,BH10=3,BM10=33,BI10=1,BN10=11,BJ10=1,BP10=1,BQ10=1,BL10=11,Q10&gt;2,M10&gt;2,AND(P10=1,M10+Q10&gt;1),AND(OR(BI10=11,BK10=1,BL10=1),BM10=1),AND(OR(BN10=1,BK10=1,BL10=1),BH10=1)),0,1)</f>
        <v>0</v>
      </c>
      <c r="AF10" s="15" t="str">
        <f>IF(AC10=0,"",MAX(W10,X10)+VLOOKUP(MIN(AQ10,AS10),Deducciones_Bonus_Tablas!$H$2:$I$41,2,FALSE)*(IF(F10=N10,Deducciones_Bonus_Tablas!$N$34,IF(ABS(AQ10-AS10)&lt;=4,Deducciones_Bonus_Tablas!$N$32,IF(ABS(AQ10-AS10)&lt;=10,Deducciones_Bonus_Tablas!$N$33,IF(ABS(AQ10-AS10)&gt;10,Deducciones_Bonus_Tablas!$N$34))))+IF(AS10&gt;AQ10,Deducciones_Bonus_Tablas!$Q$31,IF(AS10&lt;AQ10,Deducciones_Bonus_Tablas!$Q$33,0))))</f>
        <v/>
      </c>
      <c r="AG10" s="15" t="str">
        <f>IF(AD10=0,"",MAX(X10,Y10)+VLOOKUP(MIN(AS10,AU10),Deducciones_Bonus_Tablas!$H$2:$I$41,2,FALSE)*(IF(N10=R10,Deducciones_Bonus_Tablas!$N$34,IF(ABS(AS10-AU10)&lt;=4,Deducciones_Bonus_Tablas!$N$32,IF(ABS(AS10-AU10)&lt;=10,Deducciones_Bonus_Tablas!$N$33,IF(ABS(AS10-AU10)&gt;10,Deducciones_Bonus_Tablas!$N$34))))+IF(AU10&gt;AS10,Deducciones_Bonus_Tablas!$Q$31,IF(AU10&lt;AS10,Deducciones_Bonus_Tablas!$Q$33,0))))</f>
        <v/>
      </c>
      <c r="AH10" s="15" t="str">
        <f>IF(AE10=0,"",MAX(W10,Y10)+VLOOKUP(MIN(AQ10,AU10),Deducciones_Bonus_Tablas!$H$2:$I$41,2,FALSE)*(IF(F10=R10,Deducciones_Bonus_Tablas!$N$34,IF(ABS(AQ10-AU10)&lt;=4,Deducciones_Bonus_Tablas!$N$32,IF(ABS(AQ10-AU10)&lt;=10,Deducciones_Bonus_Tablas!$N$33,IF(ABS(AQ10-AU10)&gt;10,Deducciones_Bonus_Tablas!$N$34))))+IF(AU10&gt;AQ10,Deducciones_Bonus_Tablas!$Q$31,IF(AU10&lt;AQ10,Deducciones_Bonus_Tablas!$Q$33,0))))</f>
        <v/>
      </c>
      <c r="AI10" s="15" t="str">
        <f>IF(OR(AC10&lt;&gt;1,AD10&lt;&gt;1,AE10&lt;&gt;1),"",MAX(W10,X10,Y10)+VLOOKUP(MIN(AQ10,AS10),Deducciones_Bonus_Tablas!$H$2:$I$41,2,FALSE)*(IF(F10=N10,Deducciones_Bonus_Tablas!$N$34,IF(ABS(AQ10-AS10)&lt;=4,Deducciones_Bonus_Tablas!$N$32,IF(ABS(AQ10-AS10)&lt;=10,Deducciones_Bonus_Tablas!$N$33,IF(ABS(AQ10-AS10)&gt;10,Deducciones_Bonus_Tablas!$N$34))))+IF(AS10&gt;AQ10,Deducciones_Bonus_Tablas!$Q$31,IF(AS10&lt;AQ10,Deducciones_Bonus_Tablas!$Q$33,0)))+VLOOKUP(MIN(AS10,AU10),Deducciones_Bonus_Tablas!$H$2:$I$41,2,FALSE)*(IF(N10=R10,Deducciones_Bonus_Tablas!$N$34,IF(ABS(AS10-AU10)&lt;=4,Deducciones_Bonus_Tablas!$N$32,IF(ABS(AS10-AU10)&lt;=10,Deducciones_Bonus_Tablas!$N$33,IF(ABS(AS10-AU10)&gt;10,Deducciones_Bonus_Tablas!$N$34))))+IF(AU10&gt;AS10,Deducciones_Bonus_Tablas!$Q$31,IF(AU10&lt;AS10,Deducciones_Bonus_Tablas!$Q$33,0))))</f>
        <v/>
      </c>
      <c r="AJ10" s="15" t="str">
        <f>IF(W10="","",IF(OR(W10="CAIDA",W10="CORTO"),"",IF(SUM(AC10:AE10)=0,W10*(SUM(AZ10:BD10)+BG10),"COMBO")))</f>
        <v/>
      </c>
      <c r="AK10" s="15" t="str">
        <f>IF(X10="","",IF(OR(X10="CAIDA",X10="CORTO"),"",IF(SUM(AC10:AE10)=0,X10*(SUM(BA10:BE10)+BG10),"COMBO")))</f>
        <v/>
      </c>
      <c r="AL10" s="15" t="str">
        <f>IF(Y10="","",IF(OR(Y10="CAIDA",Y10="CORTO"),"",IF(SUM(AC10:AE10)=0,Y10*(SUM(BA10:BD10)+BF10+BG10),"COMBO")))</f>
        <v/>
      </c>
      <c r="AM10" s="15" t="str">
        <f>IF(OR(SUM(AC10:AE10)=3,AC10&lt;&gt;1),"",AF10*(SUM(BA10:BC10)+(W10*AZ10+X10*BE10)/(W10+X10)+BG10+IF(AW10&lt;&gt;AX10,Deducciones_Bonus_Tablas!$N$43,0))+X10*BD10)</f>
        <v/>
      </c>
      <c r="AN10" s="15" t="str">
        <f>IF(OR(SUM(AC10:AE10)=3,AD10&lt;&gt;1),"",AG10*(SUM(BA10:BC10)+(X10*BE10+Y10*BF10)/(X10+Y10)+BG10+IF(AX10&lt;&gt;AY10,Deducciones_Bonus_Tablas!$N$43,0))+Y10*BD10)</f>
        <v/>
      </c>
      <c r="AO10" s="15" t="str">
        <f>IF(OR(SUM(AC10:AE10)=3,AE10&lt;&gt;1),"",AH10*(SUM(BA10:BC10)+(W10*AZ10+Y10*BF10)/(W10+Y10)+BG10+IF(AW10&lt;&gt;AY10,Deducciones_Bonus_Tablas!$N$43,0))+Y10*BD10)</f>
        <v/>
      </c>
      <c r="AP10" s="15" t="str">
        <f>IF(SUM(AC10:AE10)&lt;&gt;3,"",AI10*(SUM(BA10:BC10)+(W10*AZ10+X10*BE10+Y10*BF10)/(W10+X10+BF10)+BG10+Deducciones_Bonus_Tablas!$N$44+(COUNTA(_xlfn.UNIQUE(AW10:AY10,TRUE,FALSE))-1)*Deducciones_Bonus_Tablas!$N$43)+Y10*BD10)</f>
        <v/>
      </c>
      <c r="AQ10" s="38" t="str">
        <f>IF(H10&lt;2,"",VLOOKUP(F10&amp;LEFT(G10,1),Table1[[Full_Name]:[METROS15]],Deducciones_Bonus_Tablas!$AE$1,FALSE))</f>
        <v/>
      </c>
      <c r="AR10" s="38" t="str">
        <f>IF(H10&lt;2,"",VLOOKUP(F10&amp;LEFT(G10,1),Table1[[Full_Name]:[METROS15]],Deducciones_Bonus_Tablas!$AD$1,FALSE))</f>
        <v/>
      </c>
      <c r="AS10" s="38" t="str">
        <f>IF(P10&lt;2,"",VLOOKUP(N10&amp;LEFT(O10,1),Table1[[Full_Name]:[METROS15]],Deducciones_Bonus_Tablas!$AE$1,FALSE))</f>
        <v/>
      </c>
      <c r="AT10" s="38" t="str">
        <f>IF(P10&lt;2,"",VLOOKUP(N10&amp;LEFT(O10,1),Table1[[Full_Name]:[METROS15]],Deducciones_Bonus_Tablas!$AD$1,FALSE))</f>
        <v/>
      </c>
      <c r="AU10" s="38" t="str">
        <f>IF(T10&lt;2,"",VLOOKUP(R10&amp;LEFT(S10,1),Table1[[Full_Name]:[METROS15]],Deducciones_Bonus_Tablas!$AE$1,FALSE))</f>
        <v/>
      </c>
      <c r="AV10" s="38" t="str">
        <f>IF(T10&lt;2,"",VLOOKUP(R10&amp;LEFT(S10,1),Table1[[Full_Name]:[METROS15]],Deducciones_Bonus_Tablas!$AD$1,FALSE))</f>
        <v/>
      </c>
      <c r="AW10" s="38" t="str">
        <f>IF(H10&lt;2,"",VLOOKUP(F10&amp;LEFT(G10,1),Table1[[Full_Name]:[METROS15]],Deducciones_Bonus_Tablas!$AC$1,FALSE))</f>
        <v/>
      </c>
      <c r="AX10" s="38" t="str">
        <f>IF(P10&lt;2,"",VLOOKUP(N10&amp;LEFT(O10,1),Table1[[Full_Name]:[METROS15]],Deducciones_Bonus_Tablas!$AC$1,FALSE))</f>
        <v/>
      </c>
      <c r="AY10" s="38" t="str">
        <f>IF(T10&lt;2,"",VLOOKUP(R10&amp;LEFT(S10,1),Table1[[Full_Name]:[METROS15]],Deducciones_Bonus_Tablas!$AC$1,FALSE))</f>
        <v/>
      </c>
      <c r="AZ10" s="54" t="str">
        <f>IF(F10="","",IF(OR(H10=0,H10=""),"CAIDA",IF(H10=1,"CORTO",IF(OR(BH10=2,BH10=3,BI10=1,BJ10=1,BL10=11),0,IF(SUM(AC10:AE10)=0,INDEX(Table1[[Full_Name]:[METROS15]],MATCH(F10&amp;LEFT(G10,1),Table1[Full_Name],0),MATCH("I"&amp;H10,Deducciones_Bonus_Tablas!$AB$2:$BN$2,0)),INDEX(Table1[[Full_Name]:[METROS15]],MATCH(F10&amp;LEFT(G10,1),Table1[Full_Name],0),MATCH("C"&amp;H10,Deducciones_Bonus_Tablas!$AB$2:$BN$2,0)))))))</f>
        <v/>
      </c>
      <c r="BA10" s="5" cm="1">
        <f t="array" ref="BA10">IF(OR(I10="",F10="",I10="B"),0,_xlfn.IFS($Z10=1,VLOOKUP($F10&amp;LEFT($G10,1),Table1[[Full_Name]:[METROS15]],MATCH("C"&amp;I10,Deducciones_Bonus_Tablas!$AB$2:$BN$2,0),FALSE),$AA10=1,VLOOKUP($N10&amp;LEFT($O10,1),Table1[[Full_Name]:[METROS15]],MATCH("C"&amp;I10,Deducciones_Bonus_Tablas!$AB$2:$BN$2,0),FALSE),$AB10=1,VLOOKUP($R10&amp;LEFT($S10,1),Table1[[Full_Name]:[METROS15]],MATCH("C"&amp;I10,Deducciones_Bonus_Tablas!$AB$2:$BN$2,0),FALSE),$AC10=1,AVERAGE(VLOOKUP($F10&amp;LEFT($G10,1),Table1[[Full_Name]:[METROS15]],MATCH("C"&amp;I10,Deducciones_Bonus_Tablas!$AB$2:$BN$2,0),FALSE),VLOOKUP($N10&amp;LEFT($O10,1),Table1[[Full_Name]:[METROS15]],MATCH("C"&amp;I10,Deducciones_Bonus_Tablas!$AB$2:$BN$2,0),FALSE)),$AD10=1,AVERAGE(VLOOKUP($R10&amp;LEFT($S10,1),Table1[[Full_Name]:[METROS15]],MATCH("C"&amp;I10,Deducciones_Bonus_Tablas!$AB$2:$BN$2,0),FALSE),VLOOKUP($N10&amp;LEFT($O10,1),Table1[[Full_Name]:[METROS15]],MATCH("C"&amp;I10,Deducciones_Bonus_Tablas!$AB$2:$BN$2,0),FALSE)),$AE10=1,AVERAGE(VLOOKUP($R10&amp;LEFT($S10,1),Table1[[Full_Name]:[METROS15]],MATCH("C"&amp;I10,Deducciones_Bonus_Tablas!$AB$2:$BN$2,0),FALSE),VLOOKUP($F10&amp;LEFT($G10,1),Table1[[Full_Name]:[METROS15]],MATCH("C"&amp;I10,Deducciones_Bonus_Tablas!$AB$2:$BN$2,0),FALSE))))</f>
        <v>0</v>
      </c>
      <c r="BB10" s="5" cm="1">
        <f t="array" ref="BB10">IF(OR(J10="",G10="",J10="B"),0,_xlfn.IFS($Z10=1,VLOOKUP($F10&amp;LEFT($G10,1),Table1[[Full_Name]:[METROS15]],MATCH("T"&amp;J10,Deducciones_Bonus_Tablas!$AB$2:$BN$2,0),FALSE),$AA10=1,VLOOKUP($N10&amp;LEFT($O10,1),Table1[[Full_Name]:[METROS15]],MATCH("T"&amp;J10,Deducciones_Bonus_Tablas!$AB$2:$BN$2,0),FALSE),$AB10=1,VLOOKUP($R10&amp;LEFT($S10,1),Table1[[Full_Name]:[METROS15]],MATCH("T"&amp;J10,Deducciones_Bonus_Tablas!$AB$2:$BN$2,0),FALSE),$AC10=1,AVERAGE(VLOOKUP($F10&amp;LEFT($G10,1),Table1[[Full_Name]:[METROS15]],MATCH("T"&amp;J10,Deducciones_Bonus_Tablas!$AB$2:$BN$2,0),FALSE),VLOOKUP($N10&amp;LEFT($O10,1),Table1[[Full_Name]:[METROS15]],MATCH("T"&amp;J10,Deducciones_Bonus_Tablas!$AB$2:$BN$2,0),FALSE)),$AD10=1,AVERAGE(VLOOKUP($R10&amp;LEFT($S10,1),Table1[[Full_Name]:[METROS15]],MATCH("T"&amp;J10,Deducciones_Bonus_Tablas!$AB$2:$BN$2,0),FALSE),VLOOKUP($N10&amp;LEFT($O10,1),Table1[[Full_Name]:[METROS15]],MATCH("T"&amp;J10,Deducciones_Bonus_Tablas!$AB$2:$BN$2,0),FALSE)),$AE10=1,AVERAGE(VLOOKUP($R10&amp;LEFT($S10,1),Table1[[Full_Name]:[METROS15]],MATCH("T"&amp;J10,Deducciones_Bonus_Tablas!$AB$2:$BN$2,0),FALSE),VLOOKUP($F10&amp;LEFT($G10,1),Table1[[Full_Name]:[METROS15]],MATCH("T"&amp;J10,Deducciones_Bonus_Tablas!$AB$2:$BN$2,0),FALSE))))</f>
        <v>0</v>
      </c>
      <c r="BC10" s="5" cm="1">
        <f t="array" ref="BC10">IF(OR(K10="",H10="",K10="B"),0,_xlfn.IFS($Z10=1,VLOOKUP($F10&amp;LEFT($G10,1),Table1[[Full_Name]:[METROS15]],MATCH("P"&amp;K10,Deducciones_Bonus_Tablas!$AB$2:$BN$2,0),FALSE),$AA10=1,VLOOKUP($N10&amp;LEFT($O10,1),Table1[[Full_Name]:[METROS15]],MATCH("P"&amp;K10,Deducciones_Bonus_Tablas!$AB$2:$BN$2,0),FALSE),$AB10=1,VLOOKUP($R10&amp;LEFT($S10,1),Table1[[Full_Name]:[METROS15]],MATCH("P"&amp;K10,Deducciones_Bonus_Tablas!$AB$2:$BN$2,0),FALSE),$AC10=1,AVERAGE(VLOOKUP($F10&amp;LEFT($G10,1),Table1[[Full_Name]:[METROS15]],MATCH("P"&amp;K10,Deducciones_Bonus_Tablas!$AB$2:$BN$2,0),FALSE),VLOOKUP($N10&amp;LEFT($O10,1),Table1[[Full_Name]:[METROS15]],MATCH("P"&amp;K10,Deducciones_Bonus_Tablas!$AB$2:$BN$2,0),FALSE)),$AD10=1,AVERAGE(VLOOKUP($R10&amp;LEFT($S10,1),Table1[[Full_Name]:[METROS15]],MATCH("P"&amp;K10,Deducciones_Bonus_Tablas!$AB$2:$BN$2,0),FALSE),VLOOKUP($N10&amp;LEFT($O10,1),Table1[[Full_Name]:[METROS15]],MATCH("P"&amp;K10,Deducciones_Bonus_Tablas!$AB$2:$BN$2,0),FALSE)),$AE10=1,AVERAGE(VLOOKUP($R10&amp;LEFT($S10,1),Table1[[Full_Name]:[METROS15]],MATCH("P"&amp;K10,Deducciones_Bonus_Tablas!$AB$2:$BN$2,0),FALSE),VLOOKUP($F10&amp;LEFT($G10,1),Table1[[Full_Name]:[METROS15]],MATCH("P"&amp;K10,Deducciones_Bonus_Tablas!$AB$2:$BN$2,0),FALSE))))</f>
        <v>0</v>
      </c>
      <c r="BD10" s="5">
        <f>IF(OR(F10="",AND(OR(L10="",L10="S"),BK10=0,OR(BI10=0,BI10=1),OR(BL10=0,BL10=11,AND(BL10=1,Q10&lt;3,T10&gt;1)),OR(BQ10=0,BQ10=11),BP10=0,BH10&lt;&gt;33,BM10&lt;&gt;33,BI10&lt;&gt;11,BN10&lt;&gt;11)),0,IF(Z10=1,VLOOKUP($F10&amp;LEFT($G10,1),Table1[[Full_Name]:[METROS15]],MATCH(IF(OR(BK10=1,BL10=1,BI10=11,BH10=33),"N",L10),Deducciones_Bonus_Tablas!$AB$2:$BN$2,0),FALSE),IF(OR(AA10=1,AND(AC10=1,SUM(AC10:AE10)=1),AND(AD10=1,OR(BP10=1,BQ10=1,BN10=11,BM10=33))),VLOOKUP($N10&amp;LEFT($O10,1),Table1[[Full_Name]:[METROS15]],MATCH(IF(OR(BP10=1,BQ10=1,BN10=11,BM10=33),"N",L10),Deducciones_Bonus_Tablas!$AB$2:$BN$2,0),FALSE),VLOOKUP($R10&amp;LEFT($S10,1),Table1[[Full_Name]:[METROS15]],MATCH(L10,Deducciones_Bonus_Tablas!$AB$2:$BN$2,0),FALSE))))</f>
        <v>0</v>
      </c>
      <c r="BE10" s="54" t="str">
        <f>IF(N10="","",IF(OR(P10=1,P10=0,BH10=22,BH10=33,BI10=11,BK10=1,BL10=1,BM10=2,BM10=3,BN10=1,BO10=1,BQ10=11),0,IF(SUM(AC10:AE10)=0,INDEX(Table1[[Full_Name]:[METROS15]],MATCH(N10&amp;LEFT(O10,1),Table1[Full_Name],0),MATCH("I"&amp;P10,Deducciones_Bonus_Tablas!$AB$2:$BN$2,0)),INDEX(Table1[[Full_Name]:[METROS15]],MATCH(N10&amp;LEFT(O10,1),Table1[Full_Name],0),MATCH("C"&amp;P10,Deducciones_Bonus_Tablas!$AB$2:$BN$2,0)))))</f>
        <v/>
      </c>
      <c r="BF10" s="54" t="str">
        <f>IF(R10="","",IF(OR(T10=1,T10=0,BM10=22,BM10=33,BN10=11,BP10=1,BQ10=1),0,IF(SUM(AC10:AE10)=0,INDEX(Table1[[Full_Name]:[METROS15]],MATCH(R10&amp;LEFT(S10,1),Table1[Full_Name],0),MATCH("I"&amp;T10,Deducciones_Bonus_Tablas!$AB$2:$BN$2,0)),INDEX(Table1[[Full_Name]:[METROS15]],MATCH(R10&amp;LEFT(S10,1),Table1[Full_Name],0),MATCH("C"&amp;T10,Deducciones_Bonus_Tablas!$AB$2:$BN$2,0)))))</f>
        <v/>
      </c>
      <c r="BG10" s="5">
        <f>IF(OR(BH10=2,BH10=3,BH10=33,BI10=1,BI10=11,BJ10=1,BM10=2,BM10=22,BM10=3,BM10=33,BN10=1,BN10=11,BO10=1),Deducciones_Bonus_Tablas!$N$45,0)+IF(AND(OR(BH10=2,BH10=3,BI10=1,BJ10=1),OR(BM10=33,BN10=11)),Deducciones_Bonus_Tablas!$N$46,0)</f>
        <v>0</v>
      </c>
      <c r="BH10" s="5">
        <f>IF(OR(H10&lt;2,P10&lt;2),0,IF(OR(AR10&lt;&gt;"E",AT10&lt;&gt;"E"),0,IF(AND(COUNTIF(Table2[Excepcion E],F10&amp;LEFT(G10,1))=1,COUNTIF(Table2[Excepcion E],N10&amp;LEFT(O10,1))=1),1,IF(COUNTIF(Table2[Excepcion E],F10&amp;LEFT(G10,1))=1,IF(F10=N10,2,IF(AND(AW10=AX10,G10=O10),3,4)),IF(COUNTIF(Table2[Excepcion E],N10&amp;LEFT(O10,1)),IF(F10=N10,22,IF(AND(AW10=AX10,G10=O10),33,4)),5)))))</f>
        <v>0</v>
      </c>
      <c r="BI10" s="5">
        <f>IF(OR(H10&lt;2,P10&lt;2),0,IF(AND(COUNTIF(Table2[Excepcion E],F10&amp;LEFT(G10,1))=1,AT10&lt;&gt;"E"),1,IF(AND(COUNTIF(Table2[Excepcion E],N10&amp;LEFT(O10,1))=1,AR10&lt;&gt;"E"),11,0)))</f>
        <v>0</v>
      </c>
      <c r="BJ10" s="5" t="str">
        <f>IF(OR(H10&lt;2,P10&lt;2),"",IF(AND(F10=N10,OR(LEFT(G10,1)="8",LEFT(G10,1)="5"),LEFT(O10,1)="2"),1,0))</f>
        <v/>
      </c>
      <c r="BK10" s="5">
        <f>IF(OR(H10&lt;2,P10&lt;2),0,IF(AND(F10=N10,OR(AND(LEFT(G10,1)="2",OR(LEFT(O10,1)="8",LEFT(O10,1)="5")),AND(LEFT(G10,1)="5",LEFT(O10,1)="8"))),1,0))</f>
        <v>0</v>
      </c>
      <c r="BL10" s="5">
        <f>IF(OR(H10&lt;2,P10&lt;2),0,IF(AND(OR(AR10="A",AR10="B"),OR(AT10="E",AND(AT10="D",O10=8))),1,IF(AND(OR(AT10="A",AT10="B"),OR(AR10="E",AND(AR10="D",G10=8))),11,0)))</f>
        <v>0</v>
      </c>
      <c r="BM10" s="5">
        <f>IF(OR(P10&lt;2,T10&lt;2),0,IF(OR(AT10&lt;&gt;"E",AV10&lt;&gt;"E"),0,IF(AND(COUNTIF(Table2[Excepcion E],N10&amp;LEFT(O10,1))=1,COUNTIF(Table2[Excepcion E],R10&amp;LEFT(S10,1))=1),1,IF(COUNTIF(Table2[Excepcion E],N10&amp;LEFT(O10,1))=1,IF(N10=R10,2,IF(AND(AX10=AY10,O10=S10),3,4)),IF(COUNTIF(Table2[Excepcion E],R10&amp;LEFT(S10,1)),IF(N10=R10,22,IF(AND(AX10=AY10,O10=S10),33,4)),5)))))</f>
        <v>0</v>
      </c>
      <c r="BN10" s="5">
        <f>IF(OR(P10&lt;2,T10&lt;2),0,IF(AND(COUNTIF(Table2[Excepcion E],N10&amp;LEFT(O10,1))=1,AV10&lt;&gt;"E"),1,IF(AND(COUNTIF(Table2[Excepcion E],R10&amp;LEFT(S10,1))=1,AT10&lt;&gt;"E"),11,0)))</f>
        <v>0</v>
      </c>
      <c r="BO10" s="5" t="str">
        <f>IF(OR(P10&lt;2,T10&lt;2),"",IF(AND(N10=R10,OR(LEFT(O10,1)="8",LEFT(O10,1)="5"),LEFT(S10,1)="2"),1,0))</f>
        <v/>
      </c>
      <c r="BP10" s="5">
        <f>IF(OR(P10&lt;2,T10&lt;2),0,IF(AND(N10=R10,OR(AND(LEFT(O10,1)="2",OR(LEFT(S10,1)="8",LEFT(S10,1)="5")),AND(LEFT(O10,1)="5",LEFT(S10,1)="8"))),1,0))</f>
        <v>0</v>
      </c>
      <c r="BQ10" s="5">
        <f>IF(OR(P10&lt;2,T10&lt;2),0,IF(AND(OR(AT10="A",AT10="B"),OR(AV10="E",AND(AV10="D",T10=8))),1,IF(AND(OR(AV10="A",AV10="B"),OR(AT10="E",AND(AT10="D",O10=8))),11,0)))</f>
        <v>0</v>
      </c>
    </row>
    <row r="11" spans="1:69" s="1" customFormat="1" ht="18.75" customHeight="1" x14ac:dyDescent="0.3">
      <c r="A11" s="9" t="str">
        <f>E21</f>
        <v>Patinador#3</v>
      </c>
      <c r="B11" s="3" t="str">
        <f>IF(F20&lt;0,F20+1000,F20)</f>
        <v/>
      </c>
      <c r="C11" s="6" t="str">
        <f>IFERROR(IF(D11="","",IF(MAX(D9:D12)=D11,1,IF(LARGE(D9:D12,2)=D11,2,IF(LARGE(D9:D12,3)=D11,3,4)))),"-")</f>
        <v/>
      </c>
      <c r="D11" s="40" t="str">
        <f>IF(B11="","",F20)</f>
        <v/>
      </c>
      <c r="E11" s="322"/>
      <c r="F11" s="212"/>
      <c r="G11" s="243"/>
      <c r="H11" s="213"/>
      <c r="I11" s="215"/>
      <c r="J11" s="216"/>
      <c r="K11" s="217"/>
      <c r="L11" s="218"/>
      <c r="M11" s="239"/>
      <c r="N11" s="220"/>
      <c r="O11" s="213"/>
      <c r="P11" s="213"/>
      <c r="Q11" s="219"/>
      <c r="R11" s="220"/>
      <c r="S11" s="213"/>
      <c r="T11" s="221"/>
      <c r="U11" s="19" t="str" cm="1">
        <f t="array" aca="1" ref="U11" ca="1">IFERROR(IF(W11="","",IF(OR(W11="CAIDA",X11="CAIDA",AND(W11="CORTO",X11="")),0,ROUND(_xlfn.IFS(Z11=1,W11+AJ11,AA11=1,X11+AK11,AB11=1,Y11+AL11,AND(AC11=1,SUM(AC11:AE11)=1),AF11+AM11,AND(AD11=1,SUM(AC11:AE11)=1),AG11+AN11,AND(AE11=1,SUM(AC11:AE11)=1),AH11+AO11,AND(SUM(AC11:AE11)=2,AC11=1,AE11=1),MAX(AF11+OFFSET(AF11,0,7),AH11+OFFSET(AH11,0,7)),SUM(AC11:AE11)=3,AI11+AP11),1))),"Revisa")</f>
        <v/>
      </c>
      <c r="V11" s="38">
        <f>IF(F11="",0,IF(OR(F11&amp;G11=F12&amp;G12,F11&amp;G11=F13&amp;G13,F11&amp;G11=F10&amp;G10,F11&amp;G11=N12&amp;O12,F11&amp;G11=N13&amp;O13,F11&amp;G11=N10&amp;O10,F11&amp;G11=R12&amp;S12,F11&amp;G11=R13&amp;S13,F11&amp;G11=R10&amp;S10),1,IF(N11="",0,IF(OR(N11&amp;O11=F12&amp;G12,N11&amp;O11=F13&amp;G13,N11&amp;O11=F10&amp;G10,N11&amp;O11=N12&amp;O12,N11&amp;O11=N13&amp;O13,N11&amp;O11=N10&amp;O10,N11&amp;O11=R12&amp;S12,N11&amp;O11=R13&amp;S13,N11&amp;O11=R10&amp;S10),1,IF(R11="",0,IF(OR(R11&amp;S11=F12&amp;G12,R11&amp;S11=F13&amp;G13,R11&amp;S11=F10&amp;G10,R11&amp;S11=N12&amp;O12,R11&amp;S11=N13&amp;O13,R11&amp;S11=N10,O10,R11&amp;S11=R12&amp;S12,R11&amp;S11=R13&amp;S13,R11&amp;S11=R10&amp;S10),1,0))))))</f>
        <v>0</v>
      </c>
      <c r="W11" s="15" t="str">
        <f>IF(H11="","",IF(H11=0,"CAIDA",IF(H11=1,"CORTO",VLOOKUP(F11&amp;LEFT(G11,1),Table1[[Full_Name]:[METROS15]],Deducciones_Bonus_Tablas!$AF$1,FALSE))))</f>
        <v/>
      </c>
      <c r="X11" s="15" t="str">
        <f>IF(P11="","",IF(P11=0,"CAIDA",IF(P11=1,"CORTO",VLOOKUP(N11&amp;LEFT(O11,1),Table1[[Full_Name]:[METROS15]],Deducciones_Bonus_Tablas!$AF$1,FALSE))))</f>
        <v/>
      </c>
      <c r="Y11" s="15" t="str">
        <f>IF(T11="","",IF(T11=0,"CAIDA",IF(T11=1,"CORTO",VLOOKUP(R11&amp;LEFT(S11,1),Table1[[Full_Name]:[METROS15]],Deducciones_Bonus_Tablas!$AF$1,FALSE))))</f>
        <v/>
      </c>
      <c r="Z11" s="38">
        <f t="shared" ref="Z11:Z13" si="0">IF(OR(W11="CAIDA",X11="CAIDA",Y11="CAIDA",W11="CORTO",SUM(AC11:AE11)&gt;0),0,IF(AND(W11&gt;0,OR(X11="",X11="CORTO",M11&gt;2,BH11=22,BH11=33,BI11=11,BK11=1,BL11=1),OR(Y11="",Y11="CORTO",M11+P11+Q11&gt;2,BM11=1)),1,0))</f>
        <v>1</v>
      </c>
      <c r="AA11" s="38">
        <f t="shared" ref="AA11:AA13" si="1">IF(OR(X11="CAIDA",Y11="CAIDA",W11="CAIDA",X11="CORTO",SUM(AC11:AE11)&gt;0),0,IF(OR(AND(BI11=1,BN11=11),AND(X11&gt;0,OR(Y11="",Y11="CORTO",BM11=22,BM11=33,BN11=11,BP11=1,BQ11=1),OR(W11="",W11="CORTO",BH11=2,BH11=3,BI11=1,BJ11=1,BL11=11))),1,0))</f>
        <v>1</v>
      </c>
      <c r="AB11" s="38">
        <f t="shared" ref="AB11:AB13" si="2">IF(OR(Y11="CAIDA",W11="CAIDA",X11="CAIDA",Y11="CORTO",SUM(AC11:AE11)&gt;0),0,IF(AND(Y11&gt;0,OR(W11="",W11="CORTO",BH11=1),OR(X11="",X11="CORTO",BN11=1,BQ11=11)),1,0))</f>
        <v>1</v>
      </c>
      <c r="AC11" s="38">
        <f t="shared" ref="AC11:AC13" si="3">IF(OR(H11&lt;2,P11&lt;2,BH11=2,BH11=22,BH11=3,BH11=33,BI11=1,BI11=11,BJ11=1,BK11=1,BL11=1,BL11=11,M11&gt;2,AND(BH11=1,OR(BN11=1,BQ11=11))),0,1)</f>
        <v>0</v>
      </c>
      <c r="AD11" s="38">
        <f t="shared" ref="AD11:AD13" si="4">IF(OR(P11&lt;2,T11&lt;2,BM11=2,BM11=22,BM11=3,BM11=33,BN11=1,BN11=11,BO11=1,BP11=1,BQ11=1,BQ11=11,Q11&gt;2,BM11=1),0,1)</f>
        <v>0</v>
      </c>
      <c r="AE11" s="38">
        <f t="shared" ref="AE11:AE13" si="5">IF(OR(H11&lt;2,T11&lt;2,BH11=2,BM11=22,BH11=3,BM11=33,BI11=1,BN11=11,BJ11=1,BP11=1,BQ11=1,BL11=11,Q11&gt;2,M11&gt;2,AND(P11=1,M11+Q11&gt;1),AND(OR(BI11=11,BK11=1,BL11=1),BM11=1),AND(OR(BN11=1,BK11=1,BL11=1),BH11=1)),0,1)</f>
        <v>0</v>
      </c>
      <c r="AF11" s="15" t="str">
        <f>IF(AC11=0,"",MAX(W11,X11)+VLOOKUP(MIN(AQ11,AS11),Deducciones_Bonus_Tablas!$H$2:$I$41,2,FALSE)*(IF(F11=N11,Deducciones_Bonus_Tablas!$N$34,IF(ABS(AQ11-AS11)&lt;=4,Deducciones_Bonus_Tablas!$N$32,IF(ABS(AQ11-AS11)&lt;=10,Deducciones_Bonus_Tablas!$N$33,IF(ABS(AQ11-AS11)&gt;10,Deducciones_Bonus_Tablas!$N$34))))+IF(AS11&gt;AQ11,Deducciones_Bonus_Tablas!$Q$31,IF(AS11&lt;AQ11,Deducciones_Bonus_Tablas!$Q$33,0))))</f>
        <v/>
      </c>
      <c r="AG11" s="15" t="str">
        <f>IF(AD11=0,"",MAX(X11,Y11)+VLOOKUP(MIN(AS11,AU11),Deducciones_Bonus_Tablas!$H$2:$I$41,2,FALSE)*(IF(N11=R11,Deducciones_Bonus_Tablas!$N$34,IF(ABS(AS11-AU11)&lt;=4,Deducciones_Bonus_Tablas!$N$32,IF(ABS(AS11-AU11)&lt;=10,Deducciones_Bonus_Tablas!$N$33,IF(ABS(AS11-AU11)&gt;10,Deducciones_Bonus_Tablas!$N$34))))+IF(AU11&gt;AS11,Deducciones_Bonus_Tablas!$Q$31,IF(AU11&lt;AS11,Deducciones_Bonus_Tablas!$Q$33,0))))</f>
        <v/>
      </c>
      <c r="AH11" s="15" t="str">
        <f>IF(AE11=0,"",MAX(W11,Y11)+VLOOKUP(MIN(AQ11,AU11),Deducciones_Bonus_Tablas!$H$2:$I$41,2,FALSE)*(IF(F11=R11,Deducciones_Bonus_Tablas!$N$34,IF(ABS(AQ11-AU11)&lt;=4,Deducciones_Bonus_Tablas!$N$32,IF(ABS(AQ11-AU11)&lt;=10,Deducciones_Bonus_Tablas!$N$33,IF(ABS(AQ11-AU11)&gt;10,Deducciones_Bonus_Tablas!$N$34))))+IF(AU11&gt;AQ11,Deducciones_Bonus_Tablas!$Q$31,IF(AU11&lt;AQ11,Deducciones_Bonus_Tablas!$Q$33,0))))</f>
        <v/>
      </c>
      <c r="AI11" s="15" t="str">
        <f>IF(OR(AC11&lt;&gt;1,AD11&lt;&gt;1,AE11&lt;&gt;1),"",MAX(W11,X11,Y11)+VLOOKUP(MIN(AQ11,AS11),Deducciones_Bonus_Tablas!$H$2:$I$41,2,FALSE)*(IF(F11=N11,Deducciones_Bonus_Tablas!$N$34,IF(ABS(AQ11-AS11)&lt;=4,Deducciones_Bonus_Tablas!$N$32,IF(ABS(AQ11-AS11)&lt;=10,Deducciones_Bonus_Tablas!$N$33,IF(ABS(AQ11-AS11)&gt;10,Deducciones_Bonus_Tablas!$N$34))))+IF(AS11&gt;AQ11,Deducciones_Bonus_Tablas!$Q$31,IF(AS11&lt;AQ11,Deducciones_Bonus_Tablas!$Q$33,0)))+VLOOKUP(MIN(AS11,AU11),Deducciones_Bonus_Tablas!$H$2:$I$41,2,FALSE)*(IF(N11=R11,Deducciones_Bonus_Tablas!$N$34,IF(ABS(AS11-AU11)&lt;=4,Deducciones_Bonus_Tablas!$N$32,IF(ABS(AS11-AU11)&lt;=10,Deducciones_Bonus_Tablas!$N$33,IF(ABS(AS11-AU11)&gt;10,Deducciones_Bonus_Tablas!$N$34))))+IF(AU11&gt;AS11,Deducciones_Bonus_Tablas!$Q$31,IF(AU11&lt;AS11,Deducciones_Bonus_Tablas!$Q$33,0))))</f>
        <v/>
      </c>
      <c r="AJ11" s="15" t="str">
        <f t="shared" ref="AJ11:AJ13" si="6">IF(W11="","",IF(OR(W11="CAIDA",W11="CORTO"),"",IF(SUM(AC11:AE11)=0,W11*(SUM(AZ11:BD11)+BG11),"COMBO")))</f>
        <v/>
      </c>
      <c r="AK11" s="15" t="str">
        <f t="shared" ref="AK11:AK13" si="7">IF(X11="","",IF(OR(X11="CAIDA",X11="CORTO"),"",IF(SUM(AC11:AE11)=0,X11*(SUM(BA11:BE11)+BG11),"COMBO")))</f>
        <v/>
      </c>
      <c r="AL11" s="15" t="str">
        <f t="shared" ref="AL11:AL13" si="8">IF(Y11="","",IF(OR(Y11="CAIDA",Y11="CORTO"),"",IF(SUM(AC11:AE11)=0,Y11*(SUM(BA11:BD11)+BF11+BG11),"COMBO")))</f>
        <v/>
      </c>
      <c r="AM11" s="15" t="str">
        <f>IF(OR(SUM(AC11:AE11)=3,AC11&lt;&gt;1),"",AF11*(SUM(BA11:BC11)+(W11*AZ11+X11*BE11)/(W11+X11)+BG11+IF(AW11&lt;&gt;AX11,Deducciones_Bonus_Tablas!$N$43,0))+X11*BD11)</f>
        <v/>
      </c>
      <c r="AN11" s="15" t="str">
        <f>IF(OR(SUM(AC11:AE11)=3,AD11&lt;&gt;1),"",AG11*(SUM(BA11:BC11)+(X11*BE11+Y11*BF11)/(X11+Y11)+BG11+IF(AX11&lt;&gt;AY11,Deducciones_Bonus_Tablas!$N$43,0))+Y11*BD11)</f>
        <v/>
      </c>
      <c r="AO11" s="15" t="str">
        <f>IF(OR(SUM(AC11:AE11)=3,AE11&lt;&gt;1),"",AH11*(SUM(BA11:BC11)+(W11*AZ11+Y11*BF11)/(W11+Y11)+BG11+IF(AW11&lt;&gt;AY11,Deducciones_Bonus_Tablas!$N$43,0))+Y11*BD11)</f>
        <v/>
      </c>
      <c r="AP11" s="15" t="str">
        <f>IF(SUM(AC11:AE11)&lt;&gt;3,"",AI11*(SUM(BA11:BC11)+(W11*AZ11+X11*BE11+Y11*BF11)/(W11+X11+BF11)+BG11+Deducciones_Bonus_Tablas!$N$44+(COUNTA(_xlfn.UNIQUE(AW11:AY11,TRUE,FALSE))-1)*Deducciones_Bonus_Tablas!$N$43)+Y11*BD11)</f>
        <v/>
      </c>
      <c r="AQ11" s="38" t="str">
        <f>IF(H11&lt;2,"",VLOOKUP(F11&amp;LEFT(G11,1),Table1[[Full_Name]:[METROS15]],Deducciones_Bonus_Tablas!$AE$1,FALSE))</f>
        <v/>
      </c>
      <c r="AR11" s="38" t="str">
        <f>IF(H11&lt;2,"",VLOOKUP(F11&amp;LEFT(G11,1),Table1[[Full_Name]:[METROS15]],Deducciones_Bonus_Tablas!$AD$1,FALSE))</f>
        <v/>
      </c>
      <c r="AS11" s="38" t="str">
        <f>IF(P11&lt;2,"",VLOOKUP(N11&amp;LEFT(O11,1),Table1[[Full_Name]:[METROS15]],Deducciones_Bonus_Tablas!$AE$1,FALSE))</f>
        <v/>
      </c>
      <c r="AT11" s="38" t="str">
        <f>IF(P11&lt;2,"",VLOOKUP(N11&amp;LEFT(O11,1),Table1[[Full_Name]:[METROS15]],Deducciones_Bonus_Tablas!$AD$1,FALSE))</f>
        <v/>
      </c>
      <c r="AU11" s="38" t="str">
        <f>IF(T11&lt;2,"",VLOOKUP(R11&amp;LEFT(S11,1),Table1[[Full_Name]:[METROS15]],Deducciones_Bonus_Tablas!$AE$1,FALSE))</f>
        <v/>
      </c>
      <c r="AV11" s="38" t="str">
        <f>IF(T11&lt;2,"",VLOOKUP(R11&amp;LEFT(S11,1),Table1[[Full_Name]:[METROS15]],Deducciones_Bonus_Tablas!$AD$1,FALSE))</f>
        <v/>
      </c>
      <c r="AW11" s="38" t="str">
        <f>IF(H11&lt;2,"",VLOOKUP(F11&amp;LEFT(G11,1),Table1[[Full_Name]:[METROS15]],Deducciones_Bonus_Tablas!$AC$1,FALSE))</f>
        <v/>
      </c>
      <c r="AX11" s="38" t="str">
        <f>IF(P11&lt;2,"",VLOOKUP(N11&amp;LEFT(O11,1),Table1[[Full_Name]:[METROS15]],Deducciones_Bonus_Tablas!$AC$1,FALSE))</f>
        <v/>
      </c>
      <c r="AY11" s="38" t="str">
        <f>IF(T11&lt;2,"",VLOOKUP(R11&amp;LEFT(S11,1),Table1[[Full_Name]:[METROS15]],Deducciones_Bonus_Tablas!$AC$1,FALSE))</f>
        <v/>
      </c>
      <c r="AZ11" s="54" t="str">
        <f>IF(F11="","",IF(OR(H11=0,H11=""),"CAIDA",IF(H11=1,"CORTO",IF(OR(BH11=2,BH11=3,BI11=1,BJ11=1,BL11=11),0,IF(SUM(AC11:AE11)=0,INDEX(Table1[[Full_Name]:[METROS15]],MATCH(F11&amp;LEFT(G11,1),Table1[Full_Name],0),MATCH("I"&amp;H11,Deducciones_Bonus_Tablas!$AB$2:$BN$2,0)),INDEX(Table1[[Full_Name]:[METROS15]],MATCH(F11&amp;LEFT(G11,1),Table1[Full_Name],0),MATCH("C"&amp;H11,Deducciones_Bonus_Tablas!$AB$2:$BN$2,0)))))))</f>
        <v/>
      </c>
      <c r="BA11" s="5" cm="1">
        <f t="array" ref="BA11">IF(OR(I11="",F11="",I11="B"),0,_xlfn.IFS($Z11=1,VLOOKUP($F11&amp;LEFT($G11,1),Table1[[Full_Name]:[METROS15]],MATCH("C"&amp;I11,Deducciones_Bonus_Tablas!$AB$2:$BN$2,0),FALSE),$AA11=1,VLOOKUP($N11&amp;LEFT($O11,1),Table1[[Full_Name]:[METROS15]],MATCH("C"&amp;I11,Deducciones_Bonus_Tablas!$AB$2:$BN$2,0),FALSE),$AB11=1,VLOOKUP($R11&amp;LEFT($S11,1),Table1[[Full_Name]:[METROS15]],MATCH("C"&amp;I11,Deducciones_Bonus_Tablas!$AB$2:$BN$2,0),FALSE),$AC11=1,AVERAGE(VLOOKUP($F11&amp;LEFT($G11,1),Table1[[Full_Name]:[METROS15]],MATCH("C"&amp;I11,Deducciones_Bonus_Tablas!$AB$2:$BN$2,0),FALSE),VLOOKUP($N11&amp;LEFT($O11,1),Table1[[Full_Name]:[METROS15]],MATCH("C"&amp;I11,Deducciones_Bonus_Tablas!$AB$2:$BN$2,0),FALSE)),$AD11=1,AVERAGE(VLOOKUP($R11&amp;LEFT($S11,1),Table1[[Full_Name]:[METROS15]],MATCH("C"&amp;I11,Deducciones_Bonus_Tablas!$AB$2:$BN$2,0),FALSE),VLOOKUP($N11&amp;LEFT($O11,1),Table1[[Full_Name]:[METROS15]],MATCH("C"&amp;I11,Deducciones_Bonus_Tablas!$AB$2:$BN$2,0),FALSE)),$AE11=1,AVERAGE(VLOOKUP($R11&amp;LEFT($S11,1),Table1[[Full_Name]:[METROS15]],MATCH("C"&amp;I11,Deducciones_Bonus_Tablas!$AB$2:$BN$2,0),FALSE),VLOOKUP($F11&amp;LEFT($G11,1),Table1[[Full_Name]:[METROS15]],MATCH("C"&amp;I11,Deducciones_Bonus_Tablas!$AB$2:$BN$2,0),FALSE))))</f>
        <v>0</v>
      </c>
      <c r="BB11" s="5" cm="1">
        <f t="array" ref="BB11">IF(OR(J11="",G11="",J11="B"),0,_xlfn.IFS($Z11=1,VLOOKUP($F11&amp;LEFT($G11,1),Table1[[Full_Name]:[METROS15]],MATCH("T"&amp;J11,Deducciones_Bonus_Tablas!$AB$2:$BN$2,0),FALSE),$AA11=1,VLOOKUP($N11&amp;LEFT($O11,1),Table1[[Full_Name]:[METROS15]],MATCH("T"&amp;J11,Deducciones_Bonus_Tablas!$AB$2:$BN$2,0),FALSE),$AB11=1,VLOOKUP($R11&amp;LEFT($S11,1),Table1[[Full_Name]:[METROS15]],MATCH("T"&amp;J11,Deducciones_Bonus_Tablas!$AB$2:$BN$2,0),FALSE),$AC11=1,AVERAGE(VLOOKUP($F11&amp;LEFT($G11,1),Table1[[Full_Name]:[METROS15]],MATCH("T"&amp;J11,Deducciones_Bonus_Tablas!$AB$2:$BN$2,0),FALSE),VLOOKUP($N11&amp;LEFT($O11,1),Table1[[Full_Name]:[METROS15]],MATCH("T"&amp;J11,Deducciones_Bonus_Tablas!$AB$2:$BN$2,0),FALSE)),$AD11=1,AVERAGE(VLOOKUP($R11&amp;LEFT($S11,1),Table1[[Full_Name]:[METROS15]],MATCH("T"&amp;J11,Deducciones_Bonus_Tablas!$AB$2:$BN$2,0),FALSE),VLOOKUP($N11&amp;LEFT($O11,1),Table1[[Full_Name]:[METROS15]],MATCH("T"&amp;J11,Deducciones_Bonus_Tablas!$AB$2:$BN$2,0),FALSE)),$AE11=1,AVERAGE(VLOOKUP($R11&amp;LEFT($S11,1),Table1[[Full_Name]:[METROS15]],MATCH("T"&amp;J11,Deducciones_Bonus_Tablas!$AB$2:$BN$2,0),FALSE),VLOOKUP($F11&amp;LEFT($G11,1),Table1[[Full_Name]:[METROS15]],MATCH("T"&amp;J11,Deducciones_Bonus_Tablas!$AB$2:$BN$2,0),FALSE))))</f>
        <v>0</v>
      </c>
      <c r="BC11" s="5" cm="1">
        <f t="array" ref="BC11">IF(OR(K11="",H11="",K11="B"),0,_xlfn.IFS($Z11=1,VLOOKUP($F11&amp;LEFT($G11,1),Table1[[Full_Name]:[METROS15]],MATCH("P"&amp;K11,Deducciones_Bonus_Tablas!$AB$2:$BN$2,0),FALSE),$AA11=1,VLOOKUP($N11&amp;LEFT($O11,1),Table1[[Full_Name]:[METROS15]],MATCH("P"&amp;K11,Deducciones_Bonus_Tablas!$AB$2:$BN$2,0),FALSE),$AB11=1,VLOOKUP($R11&amp;LEFT($S11,1),Table1[[Full_Name]:[METROS15]],MATCH("P"&amp;K11,Deducciones_Bonus_Tablas!$AB$2:$BN$2,0),FALSE),$AC11=1,AVERAGE(VLOOKUP($F11&amp;LEFT($G11,1),Table1[[Full_Name]:[METROS15]],MATCH("P"&amp;K11,Deducciones_Bonus_Tablas!$AB$2:$BN$2,0),FALSE),VLOOKUP($N11&amp;LEFT($O11,1),Table1[[Full_Name]:[METROS15]],MATCH("P"&amp;K11,Deducciones_Bonus_Tablas!$AB$2:$BN$2,0),FALSE)),$AD11=1,AVERAGE(VLOOKUP($R11&amp;LEFT($S11,1),Table1[[Full_Name]:[METROS15]],MATCH("P"&amp;K11,Deducciones_Bonus_Tablas!$AB$2:$BN$2,0),FALSE),VLOOKUP($N11&amp;LEFT($O11,1),Table1[[Full_Name]:[METROS15]],MATCH("P"&amp;K11,Deducciones_Bonus_Tablas!$AB$2:$BN$2,0),FALSE)),$AE11=1,AVERAGE(VLOOKUP($R11&amp;LEFT($S11,1),Table1[[Full_Name]:[METROS15]],MATCH("P"&amp;K11,Deducciones_Bonus_Tablas!$AB$2:$BN$2,0),FALSE),VLOOKUP($F11&amp;LEFT($G11,1),Table1[[Full_Name]:[METROS15]],MATCH("P"&amp;K11,Deducciones_Bonus_Tablas!$AB$2:$BN$2,0),FALSE))))</f>
        <v>0</v>
      </c>
      <c r="BD11" s="5">
        <f>IF(OR(F11="",AND(OR(L11="",L11="S"),BK11=0,OR(BI11=0,BI11=1),OR(BL11=0,BL11=11,AND(BL11=1,Q11&lt;3,T11&gt;1)),OR(BQ11=0,BQ11=11),BP11=0,BH11&lt;&gt;33,BM11&lt;&gt;33,BI11&lt;&gt;11,BN11&lt;&gt;11)),0,IF(Z11=1,VLOOKUP($F11&amp;LEFT($G11,1),Table1[[Full_Name]:[METROS15]],MATCH(IF(OR(BK11=1,BL11=1,BI11=11,BH11=33),"N",L11),Deducciones_Bonus_Tablas!$AB$2:$BN$2,0),FALSE),IF(OR(AA11=1,AND(AC11=1,SUM(AC11:AE11)=1),AND(AD11=1,OR(BP11=1,BQ11=1,BN11=11,BM11=33))),VLOOKUP($N11&amp;LEFT($O11,1),Table1[[Full_Name]:[METROS15]],MATCH(IF(OR(BP11=1,BQ11=1,BN11=11,BM11=33),"N",L11),Deducciones_Bonus_Tablas!$AB$2:$BN$2,0),FALSE),VLOOKUP($R11&amp;LEFT($S11,1),Table1[[Full_Name]:[METROS15]],MATCH(L11,Deducciones_Bonus_Tablas!$AB$2:$BN$2,0),FALSE))))</f>
        <v>0</v>
      </c>
      <c r="BE11" s="54" t="str">
        <f>IF(N11="","",IF(OR(P11=1,P11=0,BH11=22,BH11=33,BI11=11,BK11=1,BL11=1,BM11=2,BM11=3,BN11=1,BO11=1,BQ11=11),0,IF(SUM(AC11:AE11)=0,INDEX(Table1[[Full_Name]:[METROS15]],MATCH(N11&amp;LEFT(O11,1),Table1[Full_Name],0),MATCH("I"&amp;P11,Deducciones_Bonus_Tablas!$AB$2:$BN$2,0)),INDEX(Table1[[Full_Name]:[METROS15]],MATCH(N11&amp;LEFT(O11,1),Table1[Full_Name],0),MATCH("C"&amp;P11,Deducciones_Bonus_Tablas!$AB$2:$BN$2,0)))))</f>
        <v/>
      </c>
      <c r="BF11" s="54" t="str">
        <f>IF(R11="","",IF(OR(T11=1,T11=0,BM11=22,BM11=33,BN11=11,BP11=1,BQ11=1),0,IF(SUM(AC11:AE11)=0,INDEX(Table1[[Full_Name]:[METROS15]],MATCH(R11&amp;LEFT(S11,1),Table1[Full_Name],0),MATCH("I"&amp;T11,Deducciones_Bonus_Tablas!$AB$2:$BN$2,0)),INDEX(Table1[[Full_Name]:[METROS15]],MATCH(R11&amp;LEFT(S11,1),Table1[Full_Name],0),MATCH("C"&amp;T11,Deducciones_Bonus_Tablas!$AB$2:$BN$2,0)))))</f>
        <v/>
      </c>
      <c r="BG11" s="5">
        <f>IF(OR(BH11=2,BH11=3,BH11=33,BI11=1,BI11=11,BJ11=1,BM11=2,BM11=22,BM11=3,BM11=33,BN11=1,BN11=11,BO11=1),Deducciones_Bonus_Tablas!$N$45,0)+IF(AND(OR(BH11=2,BH11=3,BI11=1,BJ11=1),OR(BM11=33,BN11=11)),Deducciones_Bonus_Tablas!$N$46,0)</f>
        <v>0</v>
      </c>
      <c r="BH11" s="5">
        <f>IF(OR(H11&lt;2,P11&lt;2),0,IF(OR(AR11&lt;&gt;"E",AT11&lt;&gt;"E"),0,IF(AND(COUNTIF(Table2[Excepcion E],F11&amp;LEFT(G11,1))=1,COUNTIF(Table2[Excepcion E],N11&amp;LEFT(O11,1))=1),1,IF(COUNTIF(Table2[Excepcion E],F11&amp;LEFT(G11,1))=1,IF(F11=N11,2,IF(AND(AW11=AX11,G11=O11),3,4)),IF(COUNTIF(Table2[Excepcion E],N11&amp;LEFT(O11,1)),IF(F11=N11,22,IF(AND(AW11=AX11,G11=O11),33,4)),5)))))</f>
        <v>0</v>
      </c>
      <c r="BI11" s="5">
        <f>IF(OR(H11&lt;2,P11&lt;2),0,IF(AND(COUNTIF(Table2[Excepcion E],F11&amp;LEFT(G11,1))=1,AT11&lt;&gt;"E"),1,IF(AND(COUNTIF(Table2[Excepcion E],N11&amp;LEFT(O11,1))=1,AR11&lt;&gt;"E"),11,0)))</f>
        <v>0</v>
      </c>
      <c r="BJ11" s="5" t="str">
        <f t="shared" ref="BJ11:BJ13" si="9">IF(OR(H11&lt;2,P11&lt;2),"",IF(AND(F11=N11,OR(LEFT(G11,1)="8",LEFT(G11,1)="5"),LEFT(O11,1)="2"),1,0))</f>
        <v/>
      </c>
      <c r="BK11" s="5">
        <f t="shared" ref="BK11:BK13" si="10">IF(OR(H11&lt;2,P11&lt;2),0,IF(AND(F11=N11,OR(AND(LEFT(G11,1)="2",OR(LEFT(O11,1)="8",LEFT(O11,1)="5")),AND(LEFT(G11,1)="5",LEFT(O11,1)="8"))),1,0))</f>
        <v>0</v>
      </c>
      <c r="BL11" s="5">
        <f t="shared" ref="BL11:BL13" si="11">IF(OR(H11&lt;2,P11&lt;2),0,IF(AND(OR(AR11="A",AR11="B"),OR(AT11="E",AND(AT11="D",O11=8))),1,IF(AND(OR(AT11="A",AT11="B"),OR(AR11="E",AND(AR11="D",G11=8))),11,0)))</f>
        <v>0</v>
      </c>
      <c r="BM11" s="5">
        <f>IF(OR(P11&lt;2,T11&lt;2),0,IF(OR(AT11&lt;&gt;"E",AV11&lt;&gt;"E"),0,IF(AND(COUNTIF(Table2[Excepcion E],N11&amp;LEFT(O11,1))=1,COUNTIF(Table2[Excepcion E],R11&amp;LEFT(S11,1))=1),1,IF(COUNTIF(Table2[Excepcion E],N11&amp;LEFT(O11,1))=1,IF(N11=R11,2,IF(AND(AX11=AY11,O11=S11),3,4)),IF(COUNTIF(Table2[Excepcion E],R11&amp;LEFT(S11,1)),IF(N11=R11,22,IF(AND(AX11=AY11,O11=S11),33,4)),5)))))</f>
        <v>0</v>
      </c>
      <c r="BN11" s="5">
        <f>IF(OR(P11&lt;2,T11&lt;2),0,IF(AND(COUNTIF(Table2[Excepcion E],N11&amp;LEFT(O11,1))=1,AV11&lt;&gt;"E"),1,IF(AND(COUNTIF(Table2[Excepcion E],R11&amp;LEFT(S11,1))=1,AT11&lt;&gt;"E"),11,0)))</f>
        <v>0</v>
      </c>
      <c r="BO11" s="5" t="str">
        <f t="shared" ref="BO11:BO13" si="12">IF(OR(P11&lt;2,T11&lt;2),"",IF(AND(N11=R11,OR(LEFT(O11,1)="8",LEFT(O11,1)="5"),LEFT(S11,1)="2"),1,0))</f>
        <v/>
      </c>
      <c r="BP11" s="5">
        <f t="shared" ref="BP11:BP13" si="13">IF(OR(P11&lt;2,T11&lt;2),0,IF(AND(N11=R11,OR(AND(LEFT(O11,1)="2",OR(LEFT(S11,1)="8",LEFT(S11,1)="5")),AND(LEFT(O11,1)="5",LEFT(S11,1)="8"))),1,0))</f>
        <v>0</v>
      </c>
      <c r="BQ11" s="5">
        <f t="shared" ref="BQ11:BQ13" si="14">IF(OR(P11&lt;2,T11&lt;2),0,IF(AND(OR(AT11="A",AT11="B"),OR(AV11="E",AND(AV11="D",T11=8))),1,IF(AND(OR(AV11="A",AV11="B"),OR(AT11="E",AND(AT11="D",O11=8))),11,0)))</f>
        <v>0</v>
      </c>
    </row>
    <row r="12" spans="1:69" s="1" customFormat="1" ht="18.75" customHeight="1" thickBot="1" x14ac:dyDescent="0.35">
      <c r="A12" s="10" t="str">
        <f>E27</f>
        <v>Patinador#4</v>
      </c>
      <c r="B12" s="11" t="str">
        <f>IF(F26&lt;0,F26+1000,F26)</f>
        <v/>
      </c>
      <c r="C12" s="13" t="str">
        <f>IFERROR(IF(D12="","",IF(MAX(D9:D12)=D12,1,IF(LARGE(D9:D12,2)=D12,2,IF(LARGE(D9:D12,3)=D12,3,4)))),"-")</f>
        <v/>
      </c>
      <c r="D12" s="41" t="str">
        <f>IF(B12="","",F26)</f>
        <v/>
      </c>
      <c r="E12" s="322"/>
      <c r="F12" s="212"/>
      <c r="G12" s="243"/>
      <c r="H12" s="213"/>
      <c r="I12" s="215"/>
      <c r="J12" s="216"/>
      <c r="K12" s="217"/>
      <c r="L12" s="218"/>
      <c r="M12" s="239"/>
      <c r="N12" s="220"/>
      <c r="O12" s="213"/>
      <c r="P12" s="213"/>
      <c r="Q12" s="219"/>
      <c r="R12" s="220"/>
      <c r="S12" s="213"/>
      <c r="T12" s="221"/>
      <c r="U12" s="19" t="str" cm="1">
        <f t="array" aca="1" ref="U12" ca="1">IFERROR(IF(W12="","",IF(OR(W12="CAIDA",X12="CAIDA",AND(W12="CORTO",X12="")),0,ROUND(_xlfn.IFS(Z12=1,W12+AJ12,AA12=1,X12+AK12,AB12=1,Y12+AL12,AND(AC12=1,SUM(AC12:AE12)=1),AF12+AM12,AND(AD12=1,SUM(AC12:AE12)=1),AG12+AN12,AND(AE12=1,SUM(AC12:AE12)=1),AH12+AO12,AND(SUM(AC12:AE12)=2,AC12=1,AE12=1),MAX(AF12+OFFSET(AF12,0,7),AH12+OFFSET(AH12,0,7)),SUM(AC12:AE12)=3,AI12+AP12),1))),"Revisa")</f>
        <v/>
      </c>
      <c r="V12" s="38">
        <f>IF(F12="",0,IF(OR(F12&amp;G12=F13&amp;G13,F12&amp;G12=F10&amp;G10,F12&amp;G12=F11&amp;G11,F12&amp;G12=N13&amp;O13,F12&amp;G12=N10&amp;O10,F12&amp;G12=N11&amp;O11,F12&amp;G12=R13&amp;S13,F12&amp;G12=R10&amp;S10,F12&amp;G12=R11&amp;S11),1,IF(N12="",0,IF(OR(N12&amp;O12=F13&amp;G13,N12&amp;O12=F10&amp;G10,N12&amp;O12=F11&amp;G11,N12&amp;O12=N13&amp;O13,N12&amp;O12=N10&amp;O10,N12&amp;O12=N11&amp;O11,N12&amp;O12=R13&amp;S13,N12&amp;O12=R10&amp;S10,N12&amp;O12=R11&amp;S11),1,IF(R12="",0,IF(OR(R12&amp;S12=F13&amp;G13,R12&amp;S12=F10&amp;G10,R12&amp;S12=F11&amp;G11,R12&amp;S12=N13&amp;O13,R12&amp;S12=N10&amp;O10,R12&amp;S12=N11,O11,R12&amp;S12=R13&amp;S13,R12&amp;S12=R10&amp;S10,R12&amp;S12=R11&amp;S11),1,0))))))</f>
        <v>0</v>
      </c>
      <c r="W12" s="15" t="str">
        <f>IF(H12="","",IF(H12=0,"CAIDA",IF(H12=1,"CORTO",VLOOKUP(F12&amp;LEFT(G12,1),Table1[[Full_Name]:[METROS15]],Deducciones_Bonus_Tablas!$AF$1,FALSE))))</f>
        <v/>
      </c>
      <c r="X12" s="15" t="str">
        <f>IF(P12="","",IF(P12=0,"CAIDA",IF(P12=1,"CORTO",VLOOKUP(N12&amp;LEFT(O12,1),Table1[[Full_Name]:[METROS15]],Deducciones_Bonus_Tablas!$AF$1,FALSE))))</f>
        <v/>
      </c>
      <c r="Y12" s="15" t="str">
        <f>IF(T12="","",IF(T12=0,"CAIDA",IF(T12=1,"CORTO",VLOOKUP(R12&amp;LEFT(S12,1),Table1[[Full_Name]:[METROS15]],Deducciones_Bonus_Tablas!$AF$1,FALSE))))</f>
        <v/>
      </c>
      <c r="Z12" s="38">
        <f t="shared" si="0"/>
        <v>1</v>
      </c>
      <c r="AA12" s="38">
        <f t="shared" si="1"/>
        <v>1</v>
      </c>
      <c r="AB12" s="38">
        <f t="shared" si="2"/>
        <v>1</v>
      </c>
      <c r="AC12" s="38">
        <f t="shared" si="3"/>
        <v>0</v>
      </c>
      <c r="AD12" s="38">
        <f t="shared" si="4"/>
        <v>0</v>
      </c>
      <c r="AE12" s="38">
        <f t="shared" si="5"/>
        <v>0</v>
      </c>
      <c r="AF12" s="15" t="str">
        <f>IF(AC12=0,"",MAX(W12,X12)+VLOOKUP(MIN(AQ12,AS12),Deducciones_Bonus_Tablas!$H$2:$I$41,2,FALSE)*(IF(F12=N12,Deducciones_Bonus_Tablas!$N$34,IF(ABS(AQ12-AS12)&lt;=4,Deducciones_Bonus_Tablas!$N$32,IF(ABS(AQ12-AS12)&lt;=10,Deducciones_Bonus_Tablas!$N$33,IF(ABS(AQ12-AS12)&gt;10,Deducciones_Bonus_Tablas!$N$34))))+IF(AS12&gt;AQ12,Deducciones_Bonus_Tablas!$Q$31,IF(AS12&lt;AQ12,Deducciones_Bonus_Tablas!$Q$33,0))))</f>
        <v/>
      </c>
      <c r="AG12" s="15" t="str">
        <f>IF(AD12=0,"",MAX(X12,Y12)+VLOOKUP(MIN(AS12,AU12),Deducciones_Bonus_Tablas!$H$2:$I$41,2,FALSE)*(IF(N12=R12,Deducciones_Bonus_Tablas!$N$34,IF(ABS(AS12-AU12)&lt;=4,Deducciones_Bonus_Tablas!$N$32,IF(ABS(AS12-AU12)&lt;=10,Deducciones_Bonus_Tablas!$N$33,IF(ABS(AS12-AU12)&gt;10,Deducciones_Bonus_Tablas!$N$34))))+IF(AU12&gt;AS12,Deducciones_Bonus_Tablas!$Q$31,IF(AU12&lt;AS12,Deducciones_Bonus_Tablas!$Q$33,0))))</f>
        <v/>
      </c>
      <c r="AH12" s="15" t="str">
        <f>IF(AE12=0,"",MAX(W12,Y12)+VLOOKUP(MIN(AQ12,AU12),Deducciones_Bonus_Tablas!$H$2:$I$41,2,FALSE)*(IF(F12=R12,Deducciones_Bonus_Tablas!$N$34,IF(ABS(AQ12-AU12)&lt;=4,Deducciones_Bonus_Tablas!$N$32,IF(ABS(AQ12-AU12)&lt;=10,Deducciones_Bonus_Tablas!$N$33,IF(ABS(AQ12-AU12)&gt;10,Deducciones_Bonus_Tablas!$N$34))))+IF(AU12&gt;AQ12,Deducciones_Bonus_Tablas!$Q$31,IF(AU12&lt;AQ12,Deducciones_Bonus_Tablas!$Q$33,0))))</f>
        <v/>
      </c>
      <c r="AI12" s="15" t="str">
        <f>IF(OR(AC12&lt;&gt;1,AD12&lt;&gt;1,AE12&lt;&gt;1),"",MAX(W12,X12,Y12)+VLOOKUP(MIN(AQ12,AS12),Deducciones_Bonus_Tablas!$H$2:$I$41,2,FALSE)*(IF(F12=N12,Deducciones_Bonus_Tablas!$N$34,IF(ABS(AQ12-AS12)&lt;=4,Deducciones_Bonus_Tablas!$N$32,IF(ABS(AQ12-AS12)&lt;=10,Deducciones_Bonus_Tablas!$N$33,IF(ABS(AQ12-AS12)&gt;10,Deducciones_Bonus_Tablas!$N$34))))+IF(AS12&gt;AQ12,Deducciones_Bonus_Tablas!$Q$31,IF(AS12&lt;AQ12,Deducciones_Bonus_Tablas!$Q$33,0)))+VLOOKUP(MIN(AS12,AU12),Deducciones_Bonus_Tablas!$H$2:$I$41,2,FALSE)*(IF(N12=R12,Deducciones_Bonus_Tablas!$N$34,IF(ABS(AS12-AU12)&lt;=4,Deducciones_Bonus_Tablas!$N$32,IF(ABS(AS12-AU12)&lt;=10,Deducciones_Bonus_Tablas!$N$33,IF(ABS(AS12-AU12)&gt;10,Deducciones_Bonus_Tablas!$N$34))))+IF(AU12&gt;AS12,Deducciones_Bonus_Tablas!$Q$31,IF(AU12&lt;AS12,Deducciones_Bonus_Tablas!$Q$33,0))))</f>
        <v/>
      </c>
      <c r="AJ12" s="15" t="str">
        <f t="shared" si="6"/>
        <v/>
      </c>
      <c r="AK12" s="15" t="str">
        <f t="shared" si="7"/>
        <v/>
      </c>
      <c r="AL12" s="15" t="str">
        <f t="shared" si="8"/>
        <v/>
      </c>
      <c r="AM12" s="15" t="str">
        <f>IF(OR(SUM(AC12:AE12)=3,AC12&lt;&gt;1),"",AF12*(SUM(BA12:BC12)+(W12*AZ12+X12*BE12)/(W12+X12)+BG12+IF(AW12&lt;&gt;AX12,Deducciones_Bonus_Tablas!$N$43,0))+X12*BD12)</f>
        <v/>
      </c>
      <c r="AN12" s="15" t="str">
        <f>IF(OR(SUM(AC12:AE12)=3,AD12&lt;&gt;1),"",AG12*(SUM(BA12:BC12)+(X12*BE12+Y12*BF12)/(X12+Y12)+BG12+IF(AX12&lt;&gt;AY12,Deducciones_Bonus_Tablas!$N$43,0))+Y12*BD12)</f>
        <v/>
      </c>
      <c r="AO12" s="15" t="str">
        <f>IF(OR(SUM(AC12:AE12)=3,AE12&lt;&gt;1),"",AH12*(SUM(BA12:BC12)+(W12*AZ12+Y12*BF12)/(W12+Y12)+BG12+IF(AW12&lt;&gt;AY12,Deducciones_Bonus_Tablas!$N$43,0))+Y12*BD12)</f>
        <v/>
      </c>
      <c r="AP12" s="15" t="str">
        <f>IF(SUM(AC12:AE12)&lt;&gt;3,"",AI12*(SUM(BA12:BC12)+(W12*AZ12+X12*BE12+Y12*BF12)/(W12+X12+BF12)+BG12+Deducciones_Bonus_Tablas!$N$44+(COUNTA(_xlfn.UNIQUE(AW12:AY12,TRUE,FALSE))-1)*Deducciones_Bonus_Tablas!$N$43)+Y12*BD12)</f>
        <v/>
      </c>
      <c r="AQ12" s="38" t="str">
        <f>IF(H12&lt;2,"",VLOOKUP(F12&amp;LEFT(G12,1),Table1[[Full_Name]:[METROS15]],Deducciones_Bonus_Tablas!$AE$1,FALSE))</f>
        <v/>
      </c>
      <c r="AR12" s="38" t="str">
        <f>IF(H12&lt;2,"",VLOOKUP(F12&amp;LEFT(G12,1),Table1[[Full_Name]:[METROS15]],Deducciones_Bonus_Tablas!$AD$1,FALSE))</f>
        <v/>
      </c>
      <c r="AS12" s="38" t="str">
        <f>IF(P12&lt;2,"",VLOOKUP(N12&amp;LEFT(O12,1),Table1[[Full_Name]:[METROS15]],Deducciones_Bonus_Tablas!$AE$1,FALSE))</f>
        <v/>
      </c>
      <c r="AT12" s="38" t="str">
        <f>IF(P12&lt;2,"",VLOOKUP(N12&amp;LEFT(O12,1),Table1[[Full_Name]:[METROS15]],Deducciones_Bonus_Tablas!$AD$1,FALSE))</f>
        <v/>
      </c>
      <c r="AU12" s="38" t="str">
        <f>IF(T12&lt;2,"",VLOOKUP(R12&amp;LEFT(S12,1),Table1[[Full_Name]:[METROS15]],Deducciones_Bonus_Tablas!$AE$1,FALSE))</f>
        <v/>
      </c>
      <c r="AV12" s="38" t="str">
        <f>IF(T12&lt;2,"",VLOOKUP(R12&amp;LEFT(S12,1),Table1[[Full_Name]:[METROS15]],Deducciones_Bonus_Tablas!$AD$1,FALSE))</f>
        <v/>
      </c>
      <c r="AW12" s="38" t="str">
        <f>IF(H12&lt;2,"",VLOOKUP(F12&amp;LEFT(G12,1),Table1[[Full_Name]:[METROS15]],Deducciones_Bonus_Tablas!$AC$1,FALSE))</f>
        <v/>
      </c>
      <c r="AX12" s="38" t="str">
        <f>IF(P12&lt;2,"",VLOOKUP(N12&amp;LEFT(O12,1),Table1[[Full_Name]:[METROS15]],Deducciones_Bonus_Tablas!$AC$1,FALSE))</f>
        <v/>
      </c>
      <c r="AY12" s="38" t="str">
        <f>IF(T12&lt;2,"",VLOOKUP(R12&amp;LEFT(S12,1),Table1[[Full_Name]:[METROS15]],Deducciones_Bonus_Tablas!$AC$1,FALSE))</f>
        <v/>
      </c>
      <c r="AZ12" s="54" t="str">
        <f>IF(F12="","",IF(OR(H12=0,H12=""),"CAIDA",IF(H12=1,"CORTO",IF(OR(BH12=2,BH12=3,BI12=1,BJ12=1,BL12=11),0,IF(SUM(AC12:AE12)=0,INDEX(Table1[[Full_Name]:[METROS15]],MATCH(F12&amp;LEFT(G12,1),Table1[Full_Name],0),MATCH("I"&amp;H12,Deducciones_Bonus_Tablas!$AB$2:$BN$2,0)),INDEX(Table1[[Full_Name]:[METROS15]],MATCH(F12&amp;LEFT(G12,1),Table1[Full_Name],0),MATCH("C"&amp;H12,Deducciones_Bonus_Tablas!$AB$2:$BN$2,0)))))))</f>
        <v/>
      </c>
      <c r="BA12" s="5" cm="1">
        <f t="array" ref="BA12">IF(OR(I12="",F12="",I12="B"),0,_xlfn.IFS($Z12=1,VLOOKUP($F12&amp;LEFT($G12,1),Table1[[Full_Name]:[METROS15]],MATCH("C"&amp;I12,Deducciones_Bonus_Tablas!$AB$2:$BN$2,0),FALSE),$AA12=1,VLOOKUP($N12&amp;LEFT($O12,1),Table1[[Full_Name]:[METROS15]],MATCH("C"&amp;I12,Deducciones_Bonus_Tablas!$AB$2:$BN$2,0),FALSE),$AB12=1,VLOOKUP($R12&amp;LEFT($S12,1),Table1[[Full_Name]:[METROS15]],MATCH("C"&amp;I12,Deducciones_Bonus_Tablas!$AB$2:$BN$2,0),FALSE),$AC12=1,AVERAGE(VLOOKUP($F12&amp;LEFT($G12,1),Table1[[Full_Name]:[METROS15]],MATCH("C"&amp;I12,Deducciones_Bonus_Tablas!$AB$2:$BN$2,0),FALSE),VLOOKUP($N12&amp;LEFT($O12,1),Table1[[Full_Name]:[METROS15]],MATCH("C"&amp;I12,Deducciones_Bonus_Tablas!$AB$2:$BN$2,0),FALSE)),$AD12=1,AVERAGE(VLOOKUP($R12&amp;LEFT($S12,1),Table1[[Full_Name]:[METROS15]],MATCH("C"&amp;I12,Deducciones_Bonus_Tablas!$AB$2:$BN$2,0),FALSE),VLOOKUP($N12&amp;LEFT($O12,1),Table1[[Full_Name]:[METROS15]],MATCH("C"&amp;I12,Deducciones_Bonus_Tablas!$AB$2:$BN$2,0),FALSE)),$AE12=1,AVERAGE(VLOOKUP($R12&amp;LEFT($S12,1),Table1[[Full_Name]:[METROS15]],MATCH("C"&amp;I12,Deducciones_Bonus_Tablas!$AB$2:$BN$2,0),FALSE),VLOOKUP($F12&amp;LEFT($G12,1),Table1[[Full_Name]:[METROS15]],MATCH("C"&amp;I12,Deducciones_Bonus_Tablas!$AB$2:$BN$2,0),FALSE))))</f>
        <v>0</v>
      </c>
      <c r="BB12" s="5" cm="1">
        <f t="array" ref="BB12">IF(OR(J12="",G12="",J12="B"),0,_xlfn.IFS($Z12=1,VLOOKUP($F12&amp;LEFT($G12,1),Table1[[Full_Name]:[METROS15]],MATCH("T"&amp;J12,Deducciones_Bonus_Tablas!$AB$2:$BN$2,0),FALSE),$AA12=1,VLOOKUP($N12&amp;LEFT($O12,1),Table1[[Full_Name]:[METROS15]],MATCH("T"&amp;J12,Deducciones_Bonus_Tablas!$AB$2:$BN$2,0),FALSE),$AB12=1,VLOOKUP($R12&amp;LEFT($S12,1),Table1[[Full_Name]:[METROS15]],MATCH("T"&amp;J12,Deducciones_Bonus_Tablas!$AB$2:$BN$2,0),FALSE),$AC12=1,AVERAGE(VLOOKUP($F12&amp;LEFT($G12,1),Table1[[Full_Name]:[METROS15]],MATCH("T"&amp;J12,Deducciones_Bonus_Tablas!$AB$2:$BN$2,0),FALSE),VLOOKUP($N12&amp;LEFT($O12,1),Table1[[Full_Name]:[METROS15]],MATCH("T"&amp;J12,Deducciones_Bonus_Tablas!$AB$2:$BN$2,0),FALSE)),$AD12=1,AVERAGE(VLOOKUP($R12&amp;LEFT($S12,1),Table1[[Full_Name]:[METROS15]],MATCH("T"&amp;J12,Deducciones_Bonus_Tablas!$AB$2:$BN$2,0),FALSE),VLOOKUP($N12&amp;LEFT($O12,1),Table1[[Full_Name]:[METROS15]],MATCH("T"&amp;J12,Deducciones_Bonus_Tablas!$AB$2:$BN$2,0),FALSE)),$AE12=1,AVERAGE(VLOOKUP($R12&amp;LEFT($S12,1),Table1[[Full_Name]:[METROS15]],MATCH("T"&amp;J12,Deducciones_Bonus_Tablas!$AB$2:$BN$2,0),FALSE),VLOOKUP($F12&amp;LEFT($G12,1),Table1[[Full_Name]:[METROS15]],MATCH("T"&amp;J12,Deducciones_Bonus_Tablas!$AB$2:$BN$2,0),FALSE))))</f>
        <v>0</v>
      </c>
      <c r="BC12" s="5" cm="1">
        <f t="array" ref="BC12">IF(OR(K12="",H12="",K12="B"),0,_xlfn.IFS($Z12=1,VLOOKUP($F12&amp;LEFT($G12,1),Table1[[Full_Name]:[METROS15]],MATCH("P"&amp;K12,Deducciones_Bonus_Tablas!$AB$2:$BN$2,0),FALSE),$AA12=1,VLOOKUP($N12&amp;LEFT($O12,1),Table1[[Full_Name]:[METROS15]],MATCH("P"&amp;K12,Deducciones_Bonus_Tablas!$AB$2:$BN$2,0),FALSE),$AB12=1,VLOOKUP($R12&amp;LEFT($S12,1),Table1[[Full_Name]:[METROS15]],MATCH("P"&amp;K12,Deducciones_Bonus_Tablas!$AB$2:$BN$2,0),FALSE),$AC12=1,AVERAGE(VLOOKUP($F12&amp;LEFT($G12,1),Table1[[Full_Name]:[METROS15]],MATCH("P"&amp;K12,Deducciones_Bonus_Tablas!$AB$2:$BN$2,0),FALSE),VLOOKUP($N12&amp;LEFT($O12,1),Table1[[Full_Name]:[METROS15]],MATCH("P"&amp;K12,Deducciones_Bonus_Tablas!$AB$2:$BN$2,0),FALSE)),$AD12=1,AVERAGE(VLOOKUP($R12&amp;LEFT($S12,1),Table1[[Full_Name]:[METROS15]],MATCH("P"&amp;K12,Deducciones_Bonus_Tablas!$AB$2:$BN$2,0),FALSE),VLOOKUP($N12&amp;LEFT($O12,1),Table1[[Full_Name]:[METROS15]],MATCH("P"&amp;K12,Deducciones_Bonus_Tablas!$AB$2:$BN$2,0),FALSE)),$AE12=1,AVERAGE(VLOOKUP($R12&amp;LEFT($S12,1),Table1[[Full_Name]:[METROS15]],MATCH("P"&amp;K12,Deducciones_Bonus_Tablas!$AB$2:$BN$2,0),FALSE),VLOOKUP($F12&amp;LEFT($G12,1),Table1[[Full_Name]:[METROS15]],MATCH("P"&amp;K12,Deducciones_Bonus_Tablas!$AB$2:$BN$2,0),FALSE))))</f>
        <v>0</v>
      </c>
      <c r="BD12" s="5">
        <f>IF(OR(F12="",AND(OR(L12="",L12="S"),BK12=0,OR(BI12=0,BI12=1),OR(BL12=0,BL12=11,AND(BL12=1,Q12&lt;3,T12&gt;1)),OR(BQ12=0,BQ12=11),BP12=0,BH12&lt;&gt;33,BM12&lt;&gt;33,BI12&lt;&gt;11,BN12&lt;&gt;11)),0,IF(Z12=1,VLOOKUP($F12&amp;LEFT($G12,1),Table1[[Full_Name]:[METROS15]],MATCH(IF(OR(BK12=1,BL12=1,BI12=11,BH12=33),"N",L12),Deducciones_Bonus_Tablas!$AB$2:$BN$2,0),FALSE),IF(OR(AA12=1,AND(AC12=1,SUM(AC12:AE12)=1),AND(AD12=1,OR(BP12=1,BQ12=1,BN12=11,BM12=33))),VLOOKUP($N12&amp;LEFT($O12,1),Table1[[Full_Name]:[METROS15]],MATCH(IF(OR(BP12=1,BQ12=1,BN12=11,BM12=33),"N",L12),Deducciones_Bonus_Tablas!$AB$2:$BN$2,0),FALSE),VLOOKUP($R12&amp;LEFT($S12,1),Table1[[Full_Name]:[METROS15]],MATCH(L12,Deducciones_Bonus_Tablas!$AB$2:$BN$2,0),FALSE))))</f>
        <v>0</v>
      </c>
      <c r="BE12" s="54" t="str">
        <f>IF(N12="","",IF(OR(P12=1,P12=0,BH12=22,BH12=33,BI12=11,BK12=1,BL12=1,BM12=2,BM12=3,BN12=1,BO12=1,BQ12=11),0,IF(SUM(AC12:AE12)=0,INDEX(Table1[[Full_Name]:[METROS15]],MATCH(N12&amp;LEFT(O12,1),Table1[Full_Name],0),MATCH("I"&amp;P12,Deducciones_Bonus_Tablas!$AB$2:$BN$2,0)),INDEX(Table1[[Full_Name]:[METROS15]],MATCH(N12&amp;LEFT(O12,1),Table1[Full_Name],0),MATCH("C"&amp;P12,Deducciones_Bonus_Tablas!$AB$2:$BN$2,0)))))</f>
        <v/>
      </c>
      <c r="BF12" s="54" t="str">
        <f>IF(R12="","",IF(OR(T12=1,T12=0,BM12=22,BM12=33,BN12=11,BP12=1,BQ12=1),0,IF(SUM(AC12:AE12)=0,INDEX(Table1[[Full_Name]:[METROS15]],MATCH(R12&amp;LEFT(S12,1),Table1[Full_Name],0),MATCH("I"&amp;T12,Deducciones_Bonus_Tablas!$AB$2:$BN$2,0)),INDEX(Table1[[Full_Name]:[METROS15]],MATCH(R12&amp;LEFT(S12,1),Table1[Full_Name],0),MATCH("C"&amp;T12,Deducciones_Bonus_Tablas!$AB$2:$BN$2,0)))))</f>
        <v/>
      </c>
      <c r="BG12" s="5">
        <f>IF(OR(BH12=2,BH12=3,BH12=33,BI12=1,BI12=11,BJ12=1,BM12=2,BM12=22,BM12=3,BM12=33,BN12=1,BN12=11,BO12=1),Deducciones_Bonus_Tablas!$N$45,0)+IF(AND(OR(BH12=2,BH12=3,BI12=1,BJ12=1),OR(BM12=33,BN12=11)),Deducciones_Bonus_Tablas!$N$46,0)</f>
        <v>0</v>
      </c>
      <c r="BH12" s="5">
        <f>IF(OR(H12&lt;2,P12&lt;2),0,IF(OR(AR12&lt;&gt;"E",AT12&lt;&gt;"E"),0,IF(AND(COUNTIF(Table2[Excepcion E],F12&amp;LEFT(G12,1))=1,COUNTIF(Table2[Excepcion E],N12&amp;LEFT(O12,1))=1),1,IF(COUNTIF(Table2[Excepcion E],F12&amp;LEFT(G12,1))=1,IF(F12=N12,2,IF(AND(AW12=AX12,G12=O12),3,4)),IF(COUNTIF(Table2[Excepcion E],N12&amp;LEFT(O12,1)),IF(F12=N12,22,IF(AND(AW12=AX12,G12=O12),33,4)),5)))))</f>
        <v>0</v>
      </c>
      <c r="BI12" s="5">
        <f>IF(OR(H12&lt;2,P12&lt;2),0,IF(AND(COUNTIF(Table2[Excepcion E],F12&amp;LEFT(G12,1))=1,AT12&lt;&gt;"E"),1,IF(AND(COUNTIF(Table2[Excepcion E],N12&amp;LEFT(O12,1))=1,AR12&lt;&gt;"E"),11,0)))</f>
        <v>0</v>
      </c>
      <c r="BJ12" s="5" t="str">
        <f t="shared" si="9"/>
        <v/>
      </c>
      <c r="BK12" s="5">
        <f t="shared" si="10"/>
        <v>0</v>
      </c>
      <c r="BL12" s="5">
        <f t="shared" si="11"/>
        <v>0</v>
      </c>
      <c r="BM12" s="5">
        <f>IF(OR(P12&lt;2,T12&lt;2),0,IF(OR(AT12&lt;&gt;"E",AV12&lt;&gt;"E"),0,IF(AND(COUNTIF(Table2[Excepcion E],N12&amp;LEFT(O12,1))=1,COUNTIF(Table2[Excepcion E],R12&amp;LEFT(S12,1))=1),1,IF(COUNTIF(Table2[Excepcion E],N12&amp;LEFT(O12,1))=1,IF(N12=R12,2,IF(AND(AX12=AY12,O12=S12),3,4)),IF(COUNTIF(Table2[Excepcion E],R12&amp;LEFT(S12,1)),IF(N12=R12,22,IF(AND(AX12=AY12,O12=S12),33,4)),5)))))</f>
        <v>0</v>
      </c>
      <c r="BN12" s="5">
        <f>IF(OR(P12&lt;2,T12&lt;2),0,IF(AND(COUNTIF(Table2[Excepcion E],N12&amp;LEFT(O12,1))=1,AV12&lt;&gt;"E"),1,IF(AND(COUNTIF(Table2[Excepcion E],R12&amp;LEFT(S12,1))=1,AT12&lt;&gt;"E"),11,0)))</f>
        <v>0</v>
      </c>
      <c r="BO12" s="5" t="str">
        <f t="shared" si="12"/>
        <v/>
      </c>
      <c r="BP12" s="5">
        <f t="shared" si="13"/>
        <v>0</v>
      </c>
      <c r="BQ12" s="5">
        <f t="shared" si="14"/>
        <v>0</v>
      </c>
    </row>
    <row r="13" spans="1:69" s="1" customFormat="1" ht="18.75" customHeight="1" thickTop="1" thickBot="1" x14ac:dyDescent="0.35">
      <c r="E13" s="323"/>
      <c r="F13" s="222"/>
      <c r="G13" s="244"/>
      <c r="H13" s="223"/>
      <c r="I13" s="225"/>
      <c r="J13" s="226"/>
      <c r="K13" s="227"/>
      <c r="L13" s="228"/>
      <c r="M13" s="242"/>
      <c r="N13" s="230"/>
      <c r="O13" s="223"/>
      <c r="P13" s="231"/>
      <c r="Q13" s="229"/>
      <c r="R13" s="230"/>
      <c r="S13" s="223"/>
      <c r="T13" s="231"/>
      <c r="U13" s="20" t="str" cm="1">
        <f t="array" aca="1" ref="U13" ca="1">IFERROR(IF(W13="","",IF(OR(W13="CAIDA",X13="CAIDA",AND(W13="CORTO",X13="")),0,ROUND(_xlfn.IFS(Z13=1,W13+AJ13,AA13=1,X13+AK13,AB13=1,Y13+AL13,AND(AC13=1,SUM(AC13:AE13)=1),AF13+AM13,AND(AD13=1,SUM(AC13:AE13)=1),AG13+AN13,AND(AE13=1,SUM(AC13:AE13)=1),AH13+AO13,AND(SUM(AC13:AE13)=2,AC13=1,AE13=1),MAX(AF13+OFFSET(AF13,0,7),AH13+OFFSET(AH13,0,7)),SUM(AC13:AE13)=3,AI13+AP13),1))),"Revisa")</f>
        <v/>
      </c>
      <c r="V13" s="38">
        <f>IF(F13="",0,IF(OR(F13&amp;G13=F10&amp;G10,F13&amp;G13=F11&amp;G11,F13&amp;G13=F12&amp;G12,F13&amp;G13=N10&amp;O10,F13&amp;G13=N11&amp;O11,F13&amp;G13=N12&amp;O12,F13&amp;G13=R10&amp;S10,F13&amp;G13=R11&amp;S11,F13&amp;G13=R12&amp;S12),1,IF(N13="",0,IF(OR(N13&amp;O13=F10&amp;G10,N13&amp;O13=F11&amp;G11,N13&amp;O13=F12&amp;G12,N13&amp;O13=N10&amp;O10,N13&amp;O13=N11&amp;O11,N13&amp;O13=N12&amp;O12,N13&amp;O13=R10&amp;S10,N13&amp;O13=R11&amp;S11,N13&amp;O13=R12&amp;S12),1,IF(R13="",0,IF(OR(R13&amp;S13=F10&amp;G10,R13&amp;S13=F11&amp;G11,R13&amp;S13=F12&amp;G12,R13&amp;S13=N10&amp;O10,R13&amp;S13=N11&amp;O11,R13&amp;S13=N12,O12,R13&amp;S13=R10&amp;S10,R13&amp;S13=R11&amp;S11,R13&amp;S13=R12&amp;S12),1,0))))))</f>
        <v>0</v>
      </c>
      <c r="W13" s="15" t="str">
        <f>IF(H13="","",IF(H13=0,"CAIDA",IF(H13=1,"CORTO",VLOOKUP(F13&amp;LEFT(G13,1),Table1[[Full_Name]:[METROS15]],Deducciones_Bonus_Tablas!$AF$1,FALSE))))</f>
        <v/>
      </c>
      <c r="X13" s="15" t="str">
        <f>IF(P13="","",IF(P13=0,"CAIDA",IF(P13=1,"CORTO",VLOOKUP(N13&amp;LEFT(O13,1),Table1[[Full_Name]:[METROS15]],Deducciones_Bonus_Tablas!$AF$1,FALSE))))</f>
        <v/>
      </c>
      <c r="Y13" s="15" t="str">
        <f>IF(T13="","",IF(T13=0,"CAIDA",IF(T13=1,"CORTO",VLOOKUP(R13&amp;LEFT(S13,1),Table1[[Full_Name]:[METROS15]],Deducciones_Bonus_Tablas!$AF$1,FALSE))))</f>
        <v/>
      </c>
      <c r="Z13" s="38">
        <f t="shared" si="0"/>
        <v>1</v>
      </c>
      <c r="AA13" s="38">
        <f t="shared" si="1"/>
        <v>1</v>
      </c>
      <c r="AB13" s="38">
        <f t="shared" si="2"/>
        <v>1</v>
      </c>
      <c r="AC13" s="38">
        <f t="shared" si="3"/>
        <v>0</v>
      </c>
      <c r="AD13" s="38">
        <f t="shared" si="4"/>
        <v>0</v>
      </c>
      <c r="AE13" s="38">
        <f t="shared" si="5"/>
        <v>0</v>
      </c>
      <c r="AF13" s="15" t="str">
        <f>IF(AC13=0,"",MAX(W13,X13)+VLOOKUP(MIN(AQ13,AS13),Deducciones_Bonus_Tablas!$H$2:$I$41,2,FALSE)*(IF(F13=N13,Deducciones_Bonus_Tablas!$N$34,IF(ABS(AQ13-AS13)&lt;=4,Deducciones_Bonus_Tablas!$N$32,IF(ABS(AQ13-AS13)&lt;=10,Deducciones_Bonus_Tablas!$N$33,IF(ABS(AQ13-AS13)&gt;10,Deducciones_Bonus_Tablas!$N$34))))+IF(AS13&gt;AQ13,Deducciones_Bonus_Tablas!$Q$31,IF(AS13&lt;AQ13,Deducciones_Bonus_Tablas!$Q$33,0))))</f>
        <v/>
      </c>
      <c r="AG13" s="15" t="str">
        <f>IF(AD13=0,"",MAX(X13,Y13)+VLOOKUP(MIN(AS13,AU13),Deducciones_Bonus_Tablas!$H$2:$I$41,2,FALSE)*(IF(N13=R13,Deducciones_Bonus_Tablas!$N$34,IF(ABS(AS13-AU13)&lt;=4,Deducciones_Bonus_Tablas!$N$32,IF(ABS(AS13-AU13)&lt;=10,Deducciones_Bonus_Tablas!$N$33,IF(ABS(AS13-AU13)&gt;10,Deducciones_Bonus_Tablas!$N$34))))+IF(AU13&gt;AS13,Deducciones_Bonus_Tablas!$Q$31,IF(AU13&lt;AS13,Deducciones_Bonus_Tablas!$Q$33,0))))</f>
        <v/>
      </c>
      <c r="AH13" s="15" t="str">
        <f>IF(AE13=0,"",MAX(W13,Y13)+VLOOKUP(MIN(AQ13,AU13),Deducciones_Bonus_Tablas!$H$2:$I$41,2,FALSE)*(IF(F13=R13,Deducciones_Bonus_Tablas!$N$34,IF(ABS(AQ13-AU13)&lt;=4,Deducciones_Bonus_Tablas!$N$32,IF(ABS(AQ13-AU13)&lt;=10,Deducciones_Bonus_Tablas!$N$33,IF(ABS(AQ13-AU13)&gt;10,Deducciones_Bonus_Tablas!$N$34))))+IF(AU13&gt;AQ13,Deducciones_Bonus_Tablas!$Q$31,IF(AU13&lt;AQ13,Deducciones_Bonus_Tablas!$Q$33,0))))</f>
        <v/>
      </c>
      <c r="AI13" s="15" t="str">
        <f>IF(OR(AC13&lt;&gt;1,AD13&lt;&gt;1,AE13&lt;&gt;1),"",MAX(W13,X13,Y13)+VLOOKUP(MIN(AQ13,AS13),Deducciones_Bonus_Tablas!$H$2:$I$41,2,FALSE)*(IF(F13=N13,Deducciones_Bonus_Tablas!$N$34,IF(ABS(AQ13-AS13)&lt;=4,Deducciones_Bonus_Tablas!$N$32,IF(ABS(AQ13-AS13)&lt;=10,Deducciones_Bonus_Tablas!$N$33,IF(ABS(AQ13-AS13)&gt;10,Deducciones_Bonus_Tablas!$N$34))))+IF(AS13&gt;AQ13,Deducciones_Bonus_Tablas!$Q$31,IF(AS13&lt;AQ13,Deducciones_Bonus_Tablas!$Q$33,0)))+VLOOKUP(MIN(AS13,AU13),Deducciones_Bonus_Tablas!$H$2:$I$41,2,FALSE)*(IF(N13=R13,Deducciones_Bonus_Tablas!$N$34,IF(ABS(AS13-AU13)&lt;=4,Deducciones_Bonus_Tablas!$N$32,IF(ABS(AS13-AU13)&lt;=10,Deducciones_Bonus_Tablas!$N$33,IF(ABS(AS13-AU13)&gt;10,Deducciones_Bonus_Tablas!$N$34))))+IF(AU13&gt;AS13,Deducciones_Bonus_Tablas!$Q$31,IF(AU13&lt;AS13,Deducciones_Bonus_Tablas!$Q$33,0))))</f>
        <v/>
      </c>
      <c r="AJ13" s="15" t="str">
        <f t="shared" si="6"/>
        <v/>
      </c>
      <c r="AK13" s="15" t="str">
        <f t="shared" si="7"/>
        <v/>
      </c>
      <c r="AL13" s="15" t="str">
        <f t="shared" si="8"/>
        <v/>
      </c>
      <c r="AM13" s="15" t="str">
        <f>IF(OR(SUM(AC13:AE13)=3,AC13&lt;&gt;1),"",AF13*(SUM(BA13:BC13)+(W13*AZ13+X13*BE13)/(W13+X13)+BG13+IF(AW13&lt;&gt;AX13,Deducciones_Bonus_Tablas!$N$43,0))+X13*BD13)</f>
        <v/>
      </c>
      <c r="AN13" s="15" t="str">
        <f>IF(OR(SUM(AC13:AE13)=3,AD13&lt;&gt;1),"",AG13*(SUM(BA13:BC13)+(X13*BE13+Y13*BF13)/(X13+Y13)+BG13+IF(AX13&lt;&gt;AY13,Deducciones_Bonus_Tablas!$N$43,0))+Y13*BD13)</f>
        <v/>
      </c>
      <c r="AO13" s="15" t="str">
        <f>IF(OR(SUM(AC13:AE13)=3,AE13&lt;&gt;1),"",AH13*(SUM(BA13:BC13)+(W13*AZ13+Y13*BF13)/(W13+Y13)+BG13+IF(AW13&lt;&gt;AY13,Deducciones_Bonus_Tablas!$N$43,0))+Y13*BD13)</f>
        <v/>
      </c>
      <c r="AP13" s="15" t="str">
        <f>IF(SUM(AC13:AE13)&lt;&gt;3,"",AI13*(SUM(BA13:BC13)+(W13*AZ13+X13*BE13+Y13*BF13)/(W13+X13+BF13)+BG13+Deducciones_Bonus_Tablas!$N$44+(COUNTA(_xlfn.UNIQUE(AW13:AY13,TRUE,FALSE))-1)*Deducciones_Bonus_Tablas!$N$43)+Y13*BD13)</f>
        <v/>
      </c>
      <c r="AQ13" s="38" t="str">
        <f>IF(H13&lt;2,"",VLOOKUP(F13&amp;LEFT(G13,1),Table1[[Full_Name]:[METROS15]],Deducciones_Bonus_Tablas!$AE$1,FALSE))</f>
        <v/>
      </c>
      <c r="AR13" s="38" t="str">
        <f>IF(H13&lt;2,"",VLOOKUP(F13&amp;LEFT(G13,1),Table1[[Full_Name]:[METROS15]],Deducciones_Bonus_Tablas!$AD$1,FALSE))</f>
        <v/>
      </c>
      <c r="AS13" s="38" t="str">
        <f>IF(P13&lt;2,"",VLOOKUP(N13&amp;LEFT(O13,1),Table1[[Full_Name]:[METROS15]],Deducciones_Bonus_Tablas!$AE$1,FALSE))</f>
        <v/>
      </c>
      <c r="AT13" s="38" t="str">
        <f>IF(P13&lt;2,"",VLOOKUP(N13&amp;LEFT(O13,1),Table1[[Full_Name]:[METROS15]],Deducciones_Bonus_Tablas!$AD$1,FALSE))</f>
        <v/>
      </c>
      <c r="AU13" s="38" t="str">
        <f>IF(T13&lt;2,"",VLOOKUP(R13&amp;LEFT(S13,1),Table1[[Full_Name]:[METROS15]],Deducciones_Bonus_Tablas!$AE$1,FALSE))</f>
        <v/>
      </c>
      <c r="AV13" s="38" t="str">
        <f>IF(T13&lt;2,"",VLOOKUP(R13&amp;LEFT(S13,1),Table1[[Full_Name]:[METROS15]],Deducciones_Bonus_Tablas!$AD$1,FALSE))</f>
        <v/>
      </c>
      <c r="AW13" s="38" t="str">
        <f>IF(H13&lt;2,"",VLOOKUP(F13&amp;LEFT(G13,1),Table1[[Full_Name]:[METROS15]],Deducciones_Bonus_Tablas!$AC$1,FALSE))</f>
        <v/>
      </c>
      <c r="AX13" s="38" t="str">
        <f>IF(P13&lt;2,"",VLOOKUP(N13&amp;LEFT(O13,1),Table1[[Full_Name]:[METROS15]],Deducciones_Bonus_Tablas!$AC$1,FALSE))</f>
        <v/>
      </c>
      <c r="AY13" s="38" t="str">
        <f>IF(T13&lt;2,"",VLOOKUP(R13&amp;LEFT(S13,1),Table1[[Full_Name]:[METROS15]],Deducciones_Bonus_Tablas!$AC$1,FALSE))</f>
        <v/>
      </c>
      <c r="AZ13" s="54" t="str">
        <f>IF(F13="","",IF(OR(H13=0,H13=""),"CAIDA",IF(H13=1,"CORTO",IF(OR(BH13=2,BH13=3,BI13=1,BJ13=1,BL13=11),0,IF(SUM(AC13:AE13)=0,INDEX(Table1[[Full_Name]:[METROS15]],MATCH(F13&amp;LEFT(G13,1),Table1[Full_Name],0),MATCH("I"&amp;H13,Deducciones_Bonus_Tablas!$AB$2:$BN$2,0)),INDEX(Table1[[Full_Name]:[METROS15]],MATCH(F13&amp;LEFT(G13,1),Table1[Full_Name],0),MATCH("C"&amp;H13,Deducciones_Bonus_Tablas!$AB$2:$BN$2,0)))))))</f>
        <v/>
      </c>
      <c r="BA13" s="5" cm="1">
        <f t="array" ref="BA13">IF(OR(I13="",F13="",I13="B"),0,_xlfn.IFS($Z13=1,VLOOKUP($F13&amp;LEFT($G13,1),Table1[[Full_Name]:[METROS15]],MATCH("C"&amp;I13,Deducciones_Bonus_Tablas!$AB$2:$BN$2,0),FALSE),$AA13=1,VLOOKUP($N13&amp;LEFT($O13,1),Table1[[Full_Name]:[METROS15]],MATCH("C"&amp;I13,Deducciones_Bonus_Tablas!$AB$2:$BN$2,0),FALSE),$AB13=1,VLOOKUP($R13&amp;LEFT($S13,1),Table1[[Full_Name]:[METROS15]],MATCH("C"&amp;I13,Deducciones_Bonus_Tablas!$AB$2:$BN$2,0),FALSE),$AC13=1,AVERAGE(VLOOKUP($F13&amp;LEFT($G13,1),Table1[[Full_Name]:[METROS15]],MATCH("C"&amp;I13,Deducciones_Bonus_Tablas!$AB$2:$BN$2,0),FALSE),VLOOKUP($N13&amp;LEFT($O13,1),Table1[[Full_Name]:[METROS15]],MATCH("C"&amp;I13,Deducciones_Bonus_Tablas!$AB$2:$BN$2,0),FALSE)),$AD13=1,AVERAGE(VLOOKUP($R13&amp;LEFT($S13,1),Table1[[Full_Name]:[METROS15]],MATCH("C"&amp;I13,Deducciones_Bonus_Tablas!$AB$2:$BN$2,0),FALSE),VLOOKUP($N13&amp;LEFT($O13,1),Table1[[Full_Name]:[METROS15]],MATCH("C"&amp;I13,Deducciones_Bonus_Tablas!$AB$2:$BN$2,0),FALSE)),$AE13=1,AVERAGE(VLOOKUP($R13&amp;LEFT($S13,1),Table1[[Full_Name]:[METROS15]],MATCH("C"&amp;I13,Deducciones_Bonus_Tablas!$AB$2:$BN$2,0),FALSE),VLOOKUP($F13&amp;LEFT($G13,1),Table1[[Full_Name]:[METROS15]],MATCH("C"&amp;I13,Deducciones_Bonus_Tablas!$AB$2:$BN$2,0),FALSE))))</f>
        <v>0</v>
      </c>
      <c r="BB13" s="5" cm="1">
        <f t="array" ref="BB13">IF(OR(J13="",G13="",J13="B"),0,_xlfn.IFS($Z13=1,VLOOKUP($F13&amp;LEFT($G13,1),Table1[[Full_Name]:[METROS15]],MATCH("T"&amp;J13,Deducciones_Bonus_Tablas!$AB$2:$BN$2,0),FALSE),$AA13=1,VLOOKUP($N13&amp;LEFT($O13,1),Table1[[Full_Name]:[METROS15]],MATCH("T"&amp;J13,Deducciones_Bonus_Tablas!$AB$2:$BN$2,0),FALSE),$AB13=1,VLOOKUP($R13&amp;LEFT($S13,1),Table1[[Full_Name]:[METROS15]],MATCH("T"&amp;J13,Deducciones_Bonus_Tablas!$AB$2:$BN$2,0),FALSE),$AC13=1,AVERAGE(VLOOKUP($F13&amp;LEFT($G13,1),Table1[[Full_Name]:[METROS15]],MATCH("T"&amp;J13,Deducciones_Bonus_Tablas!$AB$2:$BN$2,0),FALSE),VLOOKUP($N13&amp;LEFT($O13,1),Table1[[Full_Name]:[METROS15]],MATCH("T"&amp;J13,Deducciones_Bonus_Tablas!$AB$2:$BN$2,0),FALSE)),$AD13=1,AVERAGE(VLOOKUP($R13&amp;LEFT($S13,1),Table1[[Full_Name]:[METROS15]],MATCH("T"&amp;J13,Deducciones_Bonus_Tablas!$AB$2:$BN$2,0),FALSE),VLOOKUP($N13&amp;LEFT($O13,1),Table1[[Full_Name]:[METROS15]],MATCH("T"&amp;J13,Deducciones_Bonus_Tablas!$AB$2:$BN$2,0),FALSE)),$AE13=1,AVERAGE(VLOOKUP($R13&amp;LEFT($S13,1),Table1[[Full_Name]:[METROS15]],MATCH("T"&amp;J13,Deducciones_Bonus_Tablas!$AB$2:$BN$2,0),FALSE),VLOOKUP($F13&amp;LEFT($G13,1),Table1[[Full_Name]:[METROS15]],MATCH("T"&amp;J13,Deducciones_Bonus_Tablas!$AB$2:$BN$2,0),FALSE))))</f>
        <v>0</v>
      </c>
      <c r="BC13" s="5" cm="1">
        <f t="array" ref="BC13">IF(OR(K13="",H13="",K13="B"),0,_xlfn.IFS($Z13=1,VLOOKUP($F13&amp;LEFT($G13,1),Table1[[Full_Name]:[METROS15]],MATCH("P"&amp;K13,Deducciones_Bonus_Tablas!$AB$2:$BN$2,0),FALSE),$AA13=1,VLOOKUP($N13&amp;LEFT($O13,1),Table1[[Full_Name]:[METROS15]],MATCH("P"&amp;K13,Deducciones_Bonus_Tablas!$AB$2:$BN$2,0),FALSE),$AB13=1,VLOOKUP($R13&amp;LEFT($S13,1),Table1[[Full_Name]:[METROS15]],MATCH("P"&amp;K13,Deducciones_Bonus_Tablas!$AB$2:$BN$2,0),FALSE),$AC13=1,AVERAGE(VLOOKUP($F13&amp;LEFT($G13,1),Table1[[Full_Name]:[METROS15]],MATCH("P"&amp;K13,Deducciones_Bonus_Tablas!$AB$2:$BN$2,0),FALSE),VLOOKUP($N13&amp;LEFT($O13,1),Table1[[Full_Name]:[METROS15]],MATCH("P"&amp;K13,Deducciones_Bonus_Tablas!$AB$2:$BN$2,0),FALSE)),$AD13=1,AVERAGE(VLOOKUP($R13&amp;LEFT($S13,1),Table1[[Full_Name]:[METROS15]],MATCH("P"&amp;K13,Deducciones_Bonus_Tablas!$AB$2:$BN$2,0),FALSE),VLOOKUP($N13&amp;LEFT($O13,1),Table1[[Full_Name]:[METROS15]],MATCH("P"&amp;K13,Deducciones_Bonus_Tablas!$AB$2:$BN$2,0),FALSE)),$AE13=1,AVERAGE(VLOOKUP($R13&amp;LEFT($S13,1),Table1[[Full_Name]:[METROS15]],MATCH("P"&amp;K13,Deducciones_Bonus_Tablas!$AB$2:$BN$2,0),FALSE),VLOOKUP($F13&amp;LEFT($G13,1),Table1[[Full_Name]:[METROS15]],MATCH("P"&amp;K13,Deducciones_Bonus_Tablas!$AB$2:$BN$2,0),FALSE))))</f>
        <v>0</v>
      </c>
      <c r="BD13" s="5">
        <f>IF(OR(F13="",AND(OR(L13="",L13="S"),BK13=0,OR(BI13=0,BI13=1),OR(BL13=0,BL13=11,AND(BL13=1,Q13&lt;3,T13&gt;1)),OR(BQ13=0,BQ13=11),BP13=0,BH13&lt;&gt;33,BM13&lt;&gt;33,BI13&lt;&gt;11,BN13&lt;&gt;11)),0,IF(Z13=1,VLOOKUP($F13&amp;LEFT($G13,1),Table1[[Full_Name]:[METROS15]],MATCH(IF(OR(BK13=1,BL13=1,BI13=11,BH13=33),"N",L13),Deducciones_Bonus_Tablas!$AB$2:$BN$2,0),FALSE),IF(OR(AA13=1,AND(AC13=1,SUM(AC13:AE13)=1),AND(AD13=1,OR(BP13=1,BQ13=1,BN13=11,BM13=33))),VLOOKUP($N13&amp;LEFT($O13,1),Table1[[Full_Name]:[METROS15]],MATCH(IF(OR(BP13=1,BQ13=1,BN13=11,BM13=33),"N",L13),Deducciones_Bonus_Tablas!$AB$2:$BN$2,0),FALSE),VLOOKUP($R13&amp;LEFT($S13,1),Table1[[Full_Name]:[METROS15]],MATCH(L13,Deducciones_Bonus_Tablas!$AB$2:$BN$2,0),FALSE))))</f>
        <v>0</v>
      </c>
      <c r="BE13" s="54" t="str">
        <f>IF(N13="","",IF(OR(P13=1,P13=0,BH13=22,BH13=33,BI13=11,BK13=1,BL13=1,BM13=2,BM13=3,BN13=1,BO13=1,BQ13=11),0,IF(SUM(AC13:AE13)=0,INDEX(Table1[[Full_Name]:[METROS15]],MATCH(N13&amp;LEFT(O13,1),Table1[Full_Name],0),MATCH("I"&amp;P13,Deducciones_Bonus_Tablas!$AB$2:$BN$2,0)),INDEX(Table1[[Full_Name]:[METROS15]],MATCH(N13&amp;LEFT(O13,1),Table1[Full_Name],0),MATCH("C"&amp;P13,Deducciones_Bonus_Tablas!$AB$2:$BN$2,0)))))</f>
        <v/>
      </c>
      <c r="BF13" s="54" t="str">
        <f>IF(R13="","",IF(OR(T13=1,T13=0,BM13=22,BM13=33,BN13=11,BP13=1,BQ13=1),0,IF(SUM(AC13:AE13)=0,INDEX(Table1[[Full_Name]:[METROS15]],MATCH(R13&amp;LEFT(S13,1),Table1[Full_Name],0),MATCH("I"&amp;T13,Deducciones_Bonus_Tablas!$AB$2:$BN$2,0)),INDEX(Table1[[Full_Name]:[METROS15]],MATCH(R13&amp;LEFT(S13,1),Table1[Full_Name],0),MATCH("C"&amp;T13,Deducciones_Bonus_Tablas!$AB$2:$BN$2,0)))))</f>
        <v/>
      </c>
      <c r="BG13" s="5">
        <f>IF(OR(BH13=2,BH13=3,BH13=33,BI13=1,BI13=11,BJ13=1,BM13=2,BM13=22,BM13=3,BM13=33,BN13=1,BN13=11,BO13=1),Deducciones_Bonus_Tablas!$N$45,0)+IF(AND(OR(BH13=2,BH13=3,BI13=1,BJ13=1),OR(BM13=33,BN13=11)),Deducciones_Bonus_Tablas!$N$46,0)</f>
        <v>0</v>
      </c>
      <c r="BH13" s="5">
        <f>IF(OR(H13&lt;2,P13&lt;2),0,IF(OR(AR13&lt;&gt;"E",AT13&lt;&gt;"E"),0,IF(AND(COUNTIF(Table2[Excepcion E],F13&amp;LEFT(G13,1))=1,COUNTIF(Table2[Excepcion E],N13&amp;LEFT(O13,1))=1),1,IF(COUNTIF(Table2[Excepcion E],F13&amp;LEFT(G13,1))=1,IF(F13=N13,2,IF(AND(AW13=AX13,G13=O13),3,4)),IF(COUNTIF(Table2[Excepcion E],N13&amp;LEFT(O13,1)),IF(F13=N13,22,IF(AND(AW13=AX13,G13=O13),33,4)),5)))))</f>
        <v>0</v>
      </c>
      <c r="BI13" s="5">
        <f>IF(OR(H13&lt;2,P13&lt;2),0,IF(AND(COUNTIF(Table2[Excepcion E],F13&amp;LEFT(G13,1))=1,AT13&lt;&gt;"E"),1,IF(AND(COUNTIF(Table2[Excepcion E],N13&amp;LEFT(O13,1))=1,AR13&lt;&gt;"E"),11,0)))</f>
        <v>0</v>
      </c>
      <c r="BJ13" s="5" t="str">
        <f t="shared" si="9"/>
        <v/>
      </c>
      <c r="BK13" s="5">
        <f t="shared" si="10"/>
        <v>0</v>
      </c>
      <c r="BL13" s="5">
        <f t="shared" si="11"/>
        <v>0</v>
      </c>
      <c r="BM13" s="5">
        <f>IF(OR(P13&lt;2,T13&lt;2),0,IF(OR(AT13&lt;&gt;"E",AV13&lt;&gt;"E"),0,IF(AND(COUNTIF(Table2[Excepcion E],N13&amp;LEFT(O13,1))=1,COUNTIF(Table2[Excepcion E],R13&amp;LEFT(S13,1))=1),1,IF(COUNTIF(Table2[Excepcion E],N13&amp;LEFT(O13,1))=1,IF(N13=R13,2,IF(AND(AX13=AY13,O13=S13),3,4)),IF(COUNTIF(Table2[Excepcion E],R13&amp;LEFT(S13,1)),IF(N13=R13,22,IF(AND(AX13=AY13,O13=S13),33,4)),5)))))</f>
        <v>0</v>
      </c>
      <c r="BN13" s="5">
        <f>IF(OR(P13&lt;2,T13&lt;2),0,IF(AND(COUNTIF(Table2[Excepcion E],N13&amp;LEFT(O13,1))=1,AV13&lt;&gt;"E"),1,IF(AND(COUNTIF(Table2[Excepcion E],R13&amp;LEFT(S13,1))=1,AT13&lt;&gt;"E"),11,0)))</f>
        <v>0</v>
      </c>
      <c r="BO13" s="5" t="str">
        <f t="shared" si="12"/>
        <v/>
      </c>
      <c r="BP13" s="5">
        <f t="shared" si="13"/>
        <v>0</v>
      </c>
      <c r="BQ13" s="5">
        <f t="shared" si="14"/>
        <v>0</v>
      </c>
    </row>
    <row r="14" spans="1:69" s="1" customFormat="1" ht="18.75" customHeight="1" thickBot="1" x14ac:dyDescent="0.3">
      <c r="A14" s="70" t="str">
        <f>IF(D14&gt;Deducciones_Bonus_Tablas!$N$49,"NO",IF(ABS(VLOOKUP(B14,$A9:$C12,3,FALSE)-VLOOKUP(C14,$A9:$C12,3,FALSE))&gt;1,"NO",IF(OR((VLOOKUP(B14,$A9:$C12,3,FALSE)+VLOOKUP(C14,$A9:$C12,3,FALSE))=3,(VLOOKUP(B14,$A9:$C12,3,FALSE)+VLOOKUP(C14,$A9:$C12,3,FALSE))=2),"1º-2º",IF(OR((VLOOKUP(B14,$A9:$C12,3,FALSE)+VLOOKUP(C14,$A9:$C12,3,FALSE))=5,(VLOOKUP(B14,$A9:$C12,3,FALSE)+VLOOKUP(C14,$A9:$C12,3,FALSE))=4),"2º-3º","3º-4º"))))</f>
        <v>NO</v>
      </c>
      <c r="B14" s="70" t="str">
        <f>A9</f>
        <v>Patinador#1</v>
      </c>
      <c r="C14" s="70" t="str">
        <f>A10</f>
        <v>Patinador#2</v>
      </c>
      <c r="D14" s="196" t="str">
        <f>IFERROR(ABS(1-B9/B10),"-")</f>
        <v>-</v>
      </c>
      <c r="E14" s="180" t="s">
        <v>126</v>
      </c>
      <c r="F14" s="194" t="str" cm="1">
        <f t="array" ref="F14">IF(H16="","",IF(U17="",U16,IF(U18="",SUM(U16:U17),IF(U19="",SUM(U16:U18),IF(AND(COUNTBLANK(U16:U19)=0,O14&lt;2),SUM(LARGE(U16:U19,_xlfn.SEQUENCE(3)))-1000,MAX(IF(SUMPRODUCT((AW16:AY18&lt;&gt;"")/COUNTIF(AW16:AY18,AW16:AY18&amp;""))&gt;=2,SUM(U16:U18),0),IF(SUMPRODUCT((AW17:AY19&lt;&gt;"")/COUNTIF(AW17:AY19,AW17:AY19&amp;""))&gt;=2,SUM(U17:U19),0),IF((((COUNTIFS(AW16:AY17,1,AW16:AY17,"&lt;&gt;")+COUNTIFS(AW19:AY19,1,AW19:AY19,"&lt;&gt;"))&gt;=1)+((COUNTIFS(AW16:AY17,2,AW16:AY17,"&lt;&gt;")+COUNTIFS(AW19:AY19,2,AW19:AY19,"&lt;&gt;"))&gt;=1))+((COUNTIFS(AW16:AY17,3,AW16:AY17,"&lt;&gt;")+COUNTIFS(AW19:AY19,3,AW19:AY19,"&lt;&gt;"))&gt;=1)+((COUNTIFS(AW16:AY17,4,AW16:AY17,"&lt;&gt;")+COUNTIFS(AW19:AY19,4,AW19:AY19,"&lt;&gt;"))&gt;=1)&gt;=2,U16+U17+U19,0),IF((((COUNTIFS(AW16:AY16,1,AW16:AY16,"&lt;&gt;")+COUNTIFS(AW18:AY19,1,AW18:AY19,"&lt;&gt;"))&gt;=1)+((COUNTIFS(AW16:AY16,2,AW16:AY16,"&lt;&gt;")+COUNTIFS(AW18:AY19,2,AW18:AY19,"&lt;&gt;"))&gt;=1))+((COUNTIFS(AW16:AY16,3,AW16:AY16,"&lt;&gt;")+COUNTIFS(AW18:AY19,3,AW18:AY19,"&lt;&gt;"))&gt;=1)+((COUNTIFS(AW16:AY16,4,AW16:AY16,"&lt;&gt;")+COUNTIFS(AW18:AY19,4,AW18:AY19,"&lt;&gt;"))&gt;=1)&gt;=2,U16+U18+U19,0)))))))</f>
        <v/>
      </c>
      <c r="G14" s="162"/>
      <c r="H14" s="162"/>
      <c r="I14" s="317" t="s">
        <v>128</v>
      </c>
      <c r="J14" s="318"/>
      <c r="K14" s="319"/>
      <c r="L14" s="320"/>
      <c r="M14" s="174"/>
      <c r="N14" s="181" t="s">
        <v>178</v>
      </c>
      <c r="O14" s="195" t="str" cm="1">
        <f t="array" ref="O14">IF(F16="","",SUM(IF(AW16:AY19&lt;&gt;"",1/COUNTIF(AW16:AY19,AW16:AY19), 0)))</f>
        <v/>
      </c>
      <c r="P14" s="162"/>
      <c r="Q14" s="162"/>
      <c r="R14" s="162"/>
      <c r="S14" s="162"/>
      <c r="T14" s="162"/>
      <c r="V14" s="5"/>
      <c r="W14" s="294"/>
      <c r="X14" s="294"/>
      <c r="Y14" s="5"/>
      <c r="Z14" s="301" t="s">
        <v>326</v>
      </c>
      <c r="AA14" s="301" t="s">
        <v>327</v>
      </c>
      <c r="AB14" s="301" t="s">
        <v>328</v>
      </c>
      <c r="AC14" s="301" t="s">
        <v>322</v>
      </c>
      <c r="AD14" s="301" t="s">
        <v>324</v>
      </c>
      <c r="AE14" s="301" t="s">
        <v>323</v>
      </c>
      <c r="AF14" s="301" t="s">
        <v>321</v>
      </c>
      <c r="AG14" s="301" t="s">
        <v>320</v>
      </c>
      <c r="AH14" s="301" t="s">
        <v>319</v>
      </c>
      <c r="AI14" s="301" t="s">
        <v>330</v>
      </c>
      <c r="AJ14" s="43"/>
      <c r="AK14" s="43"/>
      <c r="AL14" s="43"/>
      <c r="AM14" s="301" t="s">
        <v>313</v>
      </c>
      <c r="AN14" s="301" t="s">
        <v>314</v>
      </c>
      <c r="AO14" s="301" t="s">
        <v>331</v>
      </c>
      <c r="AP14" s="301" t="s">
        <v>332</v>
      </c>
      <c r="AQ14" s="5"/>
      <c r="AR14" s="5"/>
      <c r="AS14" s="5"/>
      <c r="AT14" s="5"/>
      <c r="AU14" s="5"/>
      <c r="AV14" s="5"/>
      <c r="AW14" s="294" t="s">
        <v>164</v>
      </c>
      <c r="AX14" s="294"/>
      <c r="AY14" s="294"/>
      <c r="AZ14" s="5" t="s">
        <v>173</v>
      </c>
      <c r="BA14" s="294" t="s">
        <v>147</v>
      </c>
      <c r="BB14" s="301" t="s">
        <v>277</v>
      </c>
      <c r="BC14" s="294" t="s">
        <v>148</v>
      </c>
      <c r="BD14" s="294" t="s">
        <v>60</v>
      </c>
      <c r="BE14" s="5" t="s">
        <v>174</v>
      </c>
      <c r="BF14" s="5" t="s">
        <v>315</v>
      </c>
      <c r="BG14" s="301" t="s">
        <v>292</v>
      </c>
      <c r="BH14" s="294" t="s">
        <v>317</v>
      </c>
      <c r="BI14" s="294"/>
      <c r="BJ14" s="294"/>
      <c r="BK14" s="294"/>
      <c r="BL14" s="294"/>
      <c r="BM14" s="294" t="s">
        <v>318</v>
      </c>
      <c r="BN14" s="294"/>
      <c r="BO14" s="294"/>
      <c r="BP14" s="294"/>
      <c r="BQ14" s="294"/>
    </row>
    <row r="15" spans="1:69" s="1" customFormat="1" ht="18.75" customHeight="1" thickBot="1" x14ac:dyDescent="0.35">
      <c r="A15" s="70" t="str">
        <f>IF(D15&gt;Deducciones_Bonus_Tablas!$N$49,"NO",IF(ABS(VLOOKUP(B15,$A9:$C12,3,FALSE)-VLOOKUP(C15,$A9:$C12,3,FALSE))&gt;1,"NO",IF(OR((VLOOKUP(B15,$A9:$C12,3,FALSE)+VLOOKUP(C15,$A9:$C12,3,FALSE))=3,(VLOOKUP(B15,$A9:$C12,3,FALSE)+VLOOKUP(C15,$A9:$C12,3,FALSE))=2),"1º-2º",IF(OR((VLOOKUP(B15,$A9:$C12,3,FALSE)+VLOOKUP(C15,$A9:$C12,3,FALSE))=5,(VLOOKUP(B15,$A9:$C12,3,FALSE)+VLOOKUP(C15,$A9:$C12,3,FALSE))=4),"2º-3º","3º-4º"))))</f>
        <v>NO</v>
      </c>
      <c r="B15" s="70" t="str">
        <f>A9</f>
        <v>Patinador#1</v>
      </c>
      <c r="C15" s="70" t="str">
        <f>A11</f>
        <v>Patinador#3</v>
      </c>
      <c r="D15" s="196" t="str">
        <f>IFERROR(ABS(1-B9/B11),"-")</f>
        <v>-</v>
      </c>
      <c r="E15" s="321" t="s">
        <v>131</v>
      </c>
      <c r="F15" s="167" t="s">
        <v>117</v>
      </c>
      <c r="G15" s="168" t="s">
        <v>119</v>
      </c>
      <c r="H15" s="169" t="s">
        <v>121</v>
      </c>
      <c r="I15" s="170" t="s">
        <v>149</v>
      </c>
      <c r="J15" s="171" t="s">
        <v>275</v>
      </c>
      <c r="K15" s="172" t="s">
        <v>136</v>
      </c>
      <c r="L15" s="173" t="s">
        <v>13</v>
      </c>
      <c r="M15" s="174" t="s">
        <v>276</v>
      </c>
      <c r="N15" s="175" t="s">
        <v>118</v>
      </c>
      <c r="O15" s="167" t="s">
        <v>120</v>
      </c>
      <c r="P15" s="169" t="s">
        <v>122</v>
      </c>
      <c r="Q15" s="177" t="s">
        <v>309</v>
      </c>
      <c r="R15" s="168" t="s">
        <v>305</v>
      </c>
      <c r="S15" s="169" t="s">
        <v>306</v>
      </c>
      <c r="T15" s="176" t="s">
        <v>307</v>
      </c>
      <c r="U15" s="4" t="s">
        <v>123</v>
      </c>
      <c r="V15" s="5" t="s">
        <v>293</v>
      </c>
      <c r="W15" s="5" t="s">
        <v>124</v>
      </c>
      <c r="X15" s="5" t="s">
        <v>125</v>
      </c>
      <c r="Y15" s="5" t="s">
        <v>310</v>
      </c>
      <c r="Z15" s="301"/>
      <c r="AA15" s="301"/>
      <c r="AB15" s="301"/>
      <c r="AC15" s="301"/>
      <c r="AD15" s="301"/>
      <c r="AE15" s="301"/>
      <c r="AF15" s="301"/>
      <c r="AG15" s="301"/>
      <c r="AH15" s="301"/>
      <c r="AI15" s="301"/>
      <c r="AJ15" s="5" t="s">
        <v>169</v>
      </c>
      <c r="AK15" s="5" t="s">
        <v>170</v>
      </c>
      <c r="AL15" s="5" t="s">
        <v>325</v>
      </c>
      <c r="AM15" s="301"/>
      <c r="AN15" s="301"/>
      <c r="AO15" s="301"/>
      <c r="AP15" s="301"/>
      <c r="AQ15" s="294" t="s">
        <v>165</v>
      </c>
      <c r="AR15" s="294"/>
      <c r="AS15" s="294" t="s">
        <v>166</v>
      </c>
      <c r="AT15" s="294"/>
      <c r="AU15" s="294" t="s">
        <v>312</v>
      </c>
      <c r="AV15" s="294"/>
      <c r="AW15" s="5" t="s">
        <v>162</v>
      </c>
      <c r="AX15" s="5" t="s">
        <v>163</v>
      </c>
      <c r="AY15" s="5" t="s">
        <v>311</v>
      </c>
      <c r="AZ15" s="5" t="s">
        <v>172</v>
      </c>
      <c r="BA15" s="294"/>
      <c r="BB15" s="301"/>
      <c r="BC15" s="294"/>
      <c r="BD15" s="294"/>
      <c r="BE15" s="5" t="s">
        <v>172</v>
      </c>
      <c r="BF15" s="5" t="s">
        <v>316</v>
      </c>
      <c r="BG15" s="301"/>
      <c r="BH15" s="5" t="s">
        <v>288</v>
      </c>
      <c r="BI15" s="5" t="s">
        <v>287</v>
      </c>
      <c r="BJ15" s="5" t="s">
        <v>291</v>
      </c>
      <c r="BK15" s="5" t="s">
        <v>290</v>
      </c>
      <c r="BL15" s="5" t="s">
        <v>296</v>
      </c>
      <c r="BM15" s="5" t="s">
        <v>288</v>
      </c>
      <c r="BN15" s="5" t="s">
        <v>287</v>
      </c>
      <c r="BO15" s="5" t="s">
        <v>291</v>
      </c>
      <c r="BP15" s="5" t="s">
        <v>290</v>
      </c>
      <c r="BQ15" s="5" t="s">
        <v>296</v>
      </c>
    </row>
    <row r="16" spans="1:69" s="1" customFormat="1" ht="18.75" customHeight="1" x14ac:dyDescent="0.3">
      <c r="A16" s="70" t="str">
        <f>IF(D16&gt;Deducciones_Bonus_Tablas!$N$49,"NO",IF(ABS(VLOOKUP(B16,$A9:$C12,3,FALSE)-VLOOKUP(C16,$A9:$C12,3,FALSE))&gt;1,"NO",IF(OR((VLOOKUP(B16,$A9:$C12,3,FALSE)+VLOOKUP(C16,$A9:$C12,3,FALSE))=3,(VLOOKUP(B16,$A9:$C12,3,FALSE)+VLOOKUP(C16,$A9:$C12,3,FALSE))=2),"1º-2º",IF(OR((VLOOKUP(B16,$A9:$C12,3,FALSE)+VLOOKUP(C16,$A9:$C12,3,FALSE))=5,(VLOOKUP(B16,$A9:$C12,3,FALSE)+VLOOKUP(C16,$A9:$C12,3,FALSE))=4),"2º-3º","3º-4º"))))</f>
        <v>NO</v>
      </c>
      <c r="B16" s="70" t="str">
        <f>A9</f>
        <v>Patinador#1</v>
      </c>
      <c r="C16" s="70" t="str">
        <f>A12</f>
        <v>Patinador#4</v>
      </c>
      <c r="D16" s="196" t="str">
        <f>IFERROR(ABS(1-B9/B12),"-")</f>
        <v>-</v>
      </c>
      <c r="E16" s="322"/>
      <c r="F16" s="212"/>
      <c r="G16" s="243"/>
      <c r="H16" s="213"/>
      <c r="I16" s="215"/>
      <c r="J16" s="216"/>
      <c r="K16" s="217"/>
      <c r="L16" s="218"/>
      <c r="M16" s="239"/>
      <c r="N16" s="220"/>
      <c r="O16" s="213"/>
      <c r="P16" s="213"/>
      <c r="Q16" s="219"/>
      <c r="R16" s="220"/>
      <c r="S16" s="213"/>
      <c r="T16" s="221"/>
      <c r="U16" s="18" t="str" cm="1">
        <f t="array" aca="1" ref="U16" ca="1">IFERROR(IF(W16="","",IF(OR(W16="CAIDA",X16="CAIDA",AND(W16="CORTO",X16="")),0,ROUND(_xlfn.IFS(Z16=1,W16+AJ16,AA16=1,X16+AK16,AB16=1,Y16+AL16,AND(AC16=1,SUM(AC16:AE16)=1),AF16+AM16,AND(AD16=1,SUM(AC16:AE16)=1),AG16+AN16,AND(AE16=1,SUM(AC16:AE16)=1),AH16+AO16,AND(SUM(AC16:AE16)=2,AC16=1,AE16=1),MAX(AF16+OFFSET(AF16,0,7),AH16+OFFSET(AH16,0,7)),SUM(AC16:AE16)=3,AI16+AP16),1))),"Revisa")</f>
        <v/>
      </c>
      <c r="V16" s="38">
        <f>IF(F16="",0,IF(OR(F16&amp;G16=F17&amp;G17,F16&amp;G16=F18&amp;G18,F16&amp;G16=F19&amp;G19,F16&amp;G16=N17&amp;O17,F16&amp;G16=N18&amp;O18,F16&amp;G16=N19&amp;O19,F16&amp;G16=R17&amp;S17,F16&amp;G16=R18&amp;S18,F16&amp;G16=R19&amp;S19),1,IF(N16="",0,IF(OR(N16&amp;O16=F17&amp;G17,N16&amp;O16=F18&amp;G18,N16&amp;O16=F19&amp;G19,N16&amp;O16=N17&amp;O17,N16&amp;O16=N18&amp;O18,N16&amp;O16=N19&amp;O19,N16&amp;O16=R17&amp;S17,N16&amp;O16=R18&amp;S18,N16&amp;O16=R19&amp;S19),1,IF(R16="",0,IF(OR(R16&amp;S16=F17&amp;G17,R16&amp;S16=F18&amp;G18,R16&amp;S16=F19&amp;G19,R16&amp;S16=N17&amp;O17,R16&amp;S16=N18&amp;O18,R16&amp;S16=N19,O19,R16&amp;S16=R17&amp;S17,R16&amp;S16=R18&amp;S18,R16&amp;S16=R19&amp;S19),1,0))))))</f>
        <v>0</v>
      </c>
      <c r="W16" s="15" t="str">
        <f>IF(H16="","",IF(H16=0,"CAIDA",IF(H16=1,"CORTO",VLOOKUP(F16&amp;LEFT(G16,1),Table1[[Full_Name]:[METROS15]],Deducciones_Bonus_Tablas!$AF$1,FALSE))))</f>
        <v/>
      </c>
      <c r="X16" s="15" t="str">
        <f>IF(P16="","",IF(P16=0,"CAIDA",IF(P16=1,"CORTO",VLOOKUP(N16&amp;LEFT(O16,1),Table1[[Full_Name]:[METROS15]],Deducciones_Bonus_Tablas!$AF$1,FALSE))))</f>
        <v/>
      </c>
      <c r="Y16" s="15" t="str">
        <f>IF(T16="","",IF(T16=0,"CAIDA",IF(T16=1,"CORTO",VLOOKUP(R16&amp;LEFT(S16,1),Table1[[Full_Name]:[METROS15]],Deducciones_Bonus_Tablas!$AF$1,FALSE))))</f>
        <v/>
      </c>
      <c r="Z16" s="38">
        <f>IF(OR(W16="CAIDA",X16="CAIDA",Y16="CAIDA",W16="CORTO",SUM(AC16:AE16)&gt;0),0,IF(AND(W16&gt;0,OR(X16="",X16="CORTO",M16&gt;2,BH16=22,BH16=33,BI16=11,BK16=1,BL16=1),OR(Y16="",Y16="CORTO",M16+P16+Q16&gt;2,BM16=1)),1,0))</f>
        <v>1</v>
      </c>
      <c r="AA16" s="38">
        <f>IF(OR(X16="CAIDA",Y16="CAIDA",W16="CAIDA",X16="CORTO",SUM(AC16:AE16)&gt;0),0,IF(OR(AND(BI16=1,BN16=11),AND(X16&gt;0,OR(Y16="",Y16="CORTO",BM16=22,BM16=33,BN16=11,BP16=1,BQ16=1),OR(W16="",W16="CORTO",BH16=2,BH16=3,BI16=1,BJ16=1,BL16=11))),1,0))</f>
        <v>1</v>
      </c>
      <c r="AB16" s="38">
        <f>IF(OR(Y16="CAIDA",W16="CAIDA",X16="CAIDA",Y16="CORTO",SUM(AC16:AE16)&gt;0),0,IF(AND(Y16&gt;0,OR(W16="",W16="CORTO",BH16=1),OR(X16="",X16="CORTO",BN16=1,BQ16=11)),1,0))</f>
        <v>1</v>
      </c>
      <c r="AC16" s="38">
        <f>IF(OR(H16&lt;2,P16&lt;2,BH16=2,BH16=22,BH16=3,BH16=33,BI16=1,BI16=11,BJ16=1,BK16=1,BL16=1,BL16=11,M16&gt;2,AND(BH16=1,OR(BN16=1,BQ16=11))),0,1)</f>
        <v>0</v>
      </c>
      <c r="AD16" s="38">
        <f>IF(OR(P16&lt;2,T16&lt;2,BM16=2,BM16=22,BM16=3,BM16=33,BN16=1,BN16=11,BO16=1,BP16=1,BQ16=1,BQ16=11,Q16&gt;2,BM16=1),0,1)</f>
        <v>0</v>
      </c>
      <c r="AE16" s="38">
        <f>IF(OR(H16&lt;2,T16&lt;2,BH16=2,BM16=22,BH16=3,BM16=33,BI16=1,BN16=11,BJ16=1,BP16=1,BQ16=1,BL16=11,Q16&gt;2,M16&gt;2,AND(P16=1,M16+Q16&gt;1),AND(OR(BI16=11,BK16=1,BL16=1),BM16=1),AND(OR(BN16=1,BK16=1,BL16=1),BH16=1)),0,1)</f>
        <v>0</v>
      </c>
      <c r="AF16" s="15" t="str">
        <f>IF(AC16=0,"",MAX(W16,X16)+VLOOKUP(MIN(AQ16,AS16),Deducciones_Bonus_Tablas!$H$2:$I$41,2,FALSE)*(IF(F16=N16,Deducciones_Bonus_Tablas!$N$34,IF(ABS(AQ16-AS16)&lt;=4,Deducciones_Bonus_Tablas!$N$32,IF(ABS(AQ16-AS16)&lt;=10,Deducciones_Bonus_Tablas!$N$33,IF(ABS(AQ16-AS16)&gt;10,Deducciones_Bonus_Tablas!$N$34))))+IF(AS16&gt;AQ16,Deducciones_Bonus_Tablas!$Q$31,IF(AS16&lt;AQ16,Deducciones_Bonus_Tablas!$Q$33,0))))</f>
        <v/>
      </c>
      <c r="AG16" s="15" t="str">
        <f>IF(AD16=0,"",MAX(X16,Y16)+VLOOKUP(MIN(AS16,AU16),Deducciones_Bonus_Tablas!$H$2:$I$41,2,FALSE)*(IF(N16=R16,Deducciones_Bonus_Tablas!$N$34,IF(ABS(AS16-AU16)&lt;=4,Deducciones_Bonus_Tablas!$N$32,IF(ABS(AS16-AU16)&lt;=10,Deducciones_Bonus_Tablas!$N$33,IF(ABS(AS16-AU16)&gt;10,Deducciones_Bonus_Tablas!$N$34))))+IF(AU16&gt;AS16,Deducciones_Bonus_Tablas!$Q$31,IF(AU16&lt;AS16,Deducciones_Bonus_Tablas!$Q$33,0))))</f>
        <v/>
      </c>
      <c r="AH16" s="15" t="str">
        <f>IF(AE16=0,"",MAX(W16,Y16)+VLOOKUP(MIN(AQ16,AU16),Deducciones_Bonus_Tablas!$H$2:$I$41,2,FALSE)*(IF(F16=R16,Deducciones_Bonus_Tablas!$N$34,IF(ABS(AQ16-AU16)&lt;=4,Deducciones_Bonus_Tablas!$N$32,IF(ABS(AQ16-AU16)&lt;=10,Deducciones_Bonus_Tablas!$N$33,IF(ABS(AQ16-AU16)&gt;10,Deducciones_Bonus_Tablas!$N$34))))+IF(AU16&gt;AQ16,Deducciones_Bonus_Tablas!$Q$31,IF(AU16&lt;AQ16,Deducciones_Bonus_Tablas!$Q$33,0))))</f>
        <v/>
      </c>
      <c r="AI16" s="15" t="str">
        <f>IF(OR(AC16&lt;&gt;1,AD16&lt;&gt;1,AE16&lt;&gt;1),"",MAX(W16,X16,Y16)+VLOOKUP(MIN(AQ16,AS16),Deducciones_Bonus_Tablas!$H$2:$I$41,2,FALSE)*(IF(F16=N16,Deducciones_Bonus_Tablas!$N$34,IF(ABS(AQ16-AS16)&lt;=4,Deducciones_Bonus_Tablas!$N$32,IF(ABS(AQ16-AS16)&lt;=10,Deducciones_Bonus_Tablas!$N$33,IF(ABS(AQ16-AS16)&gt;10,Deducciones_Bonus_Tablas!$N$34))))+IF(AS16&gt;AQ16,Deducciones_Bonus_Tablas!$Q$31,IF(AS16&lt;AQ16,Deducciones_Bonus_Tablas!$Q$33,0)))+VLOOKUP(MIN(AS16,AU16),Deducciones_Bonus_Tablas!$H$2:$I$41,2,FALSE)*(IF(N16=R16,Deducciones_Bonus_Tablas!$N$34,IF(ABS(AS16-AU16)&lt;=4,Deducciones_Bonus_Tablas!$N$32,IF(ABS(AS16-AU16)&lt;=10,Deducciones_Bonus_Tablas!$N$33,IF(ABS(AS16-AU16)&gt;10,Deducciones_Bonus_Tablas!$N$34))))+IF(AU16&gt;AS16,Deducciones_Bonus_Tablas!$Q$31,IF(AU16&lt;AS16,Deducciones_Bonus_Tablas!$Q$33,0))))</f>
        <v/>
      </c>
      <c r="AJ16" s="15" t="str">
        <f>IF(W16="","",IF(OR(W16="CAIDA",W16="CORTO"),"",IF(SUM(AC16:AE16)=0,W16*(SUM(AZ16:BD16)+BG16),"COMBO")))</f>
        <v/>
      </c>
      <c r="AK16" s="15" t="str">
        <f>IF(X16="","",IF(OR(X16="CAIDA",X16="CORTO"),"",IF(SUM(AC16:AE16)=0,X16*(SUM(BA16:BE16)+BG16),"COMBO")))</f>
        <v/>
      </c>
      <c r="AL16" s="15" t="str">
        <f>IF(Y16="","",IF(OR(Y16="CAIDA",Y16="CORTO"),"",IF(SUM(AC16:AE16)=0,Y16*(SUM(BA16:BD16)+BF16+BG16),"COMBO")))</f>
        <v/>
      </c>
      <c r="AM16" s="15" t="str">
        <f>IF(OR(SUM(AC16:AE16)=3,AC16&lt;&gt;1),"",AF16*(SUM(BA16:BC16)+(W16*AZ16+X16*BE16)/(W16+X16)+BG16+IF(AW16&lt;&gt;AX16,Deducciones_Bonus_Tablas!$N$43,0))+X16*BD16)</f>
        <v/>
      </c>
      <c r="AN16" s="15" t="str">
        <f>IF(OR(SUM(AC16:AE16)=3,AD16&lt;&gt;1),"",AG16*(SUM(BA16:BC16)+(X16*BE16+Y16*BF16)/(X16+Y16)+BG16+IF(AX16&lt;&gt;AY16,Deducciones_Bonus_Tablas!$N$43,0))+Y16*BD16)</f>
        <v/>
      </c>
      <c r="AO16" s="15" t="str">
        <f>IF(OR(SUM(AC16:AE16)=3,AE16&lt;&gt;1),"",AH16*(SUM(BA16:BC16)+(W16*AZ16+Y16*BF16)/(W16+Y16)+BG16+IF(AW16&lt;&gt;AY16,Deducciones_Bonus_Tablas!$N$43,0))+Y16*BD16)</f>
        <v/>
      </c>
      <c r="AP16" s="15" t="str">
        <f>IF(SUM(AC16:AE16)&lt;&gt;3,"",AI16*(SUM(BA16:BC16)+(W16*AZ16+X16*BE16+Y16*BF16)/(W16+X16+BF16)+BG16+Deducciones_Bonus_Tablas!$N$44+(COUNTA(_xlfn.UNIQUE(AW16:AY16,TRUE,FALSE))-1)*Deducciones_Bonus_Tablas!$N$43)+Y16*BD16)</f>
        <v/>
      </c>
      <c r="AQ16" s="38" t="str">
        <f>IF(H16&lt;2,"",VLOOKUP(F16&amp;LEFT(G16,1),Table1[[Full_Name]:[METROS15]],Deducciones_Bonus_Tablas!$AE$1,FALSE))</f>
        <v/>
      </c>
      <c r="AR16" s="38" t="str">
        <f>IF(H16&lt;2,"",VLOOKUP(F16&amp;LEFT(G16,1),Table1[[Full_Name]:[METROS15]],Deducciones_Bonus_Tablas!$AD$1,FALSE))</f>
        <v/>
      </c>
      <c r="AS16" s="38" t="str">
        <f>IF(P16&lt;2,"",VLOOKUP(N16&amp;LEFT(O16,1),Table1[[Full_Name]:[METROS15]],Deducciones_Bonus_Tablas!$AE$1,FALSE))</f>
        <v/>
      </c>
      <c r="AT16" s="38" t="str">
        <f>IF(P16&lt;2,"",VLOOKUP(N16&amp;LEFT(O16,1),Table1[[Full_Name]:[METROS15]],Deducciones_Bonus_Tablas!$AD$1,FALSE))</f>
        <v/>
      </c>
      <c r="AU16" s="38" t="str">
        <f>IF(T16&lt;2,"",VLOOKUP(R16&amp;LEFT(S16,1),Table1[[Full_Name]:[METROS15]],Deducciones_Bonus_Tablas!$AE$1,FALSE))</f>
        <v/>
      </c>
      <c r="AV16" s="38" t="str">
        <f>IF(T16&lt;2,"",VLOOKUP(R16&amp;LEFT(S16,1),Table1[[Full_Name]:[METROS15]],Deducciones_Bonus_Tablas!$AD$1,FALSE))</f>
        <v/>
      </c>
      <c r="AW16" s="38" t="str">
        <f>IF(H16&lt;2,"",VLOOKUP(F16&amp;LEFT(G16,1),Table1[[Full_Name]:[METROS15]],Deducciones_Bonus_Tablas!$AC$1,FALSE))</f>
        <v/>
      </c>
      <c r="AX16" s="38" t="str">
        <f>IF(P16&lt;2,"",VLOOKUP(N16&amp;LEFT(O16,1),Table1[[Full_Name]:[METROS15]],Deducciones_Bonus_Tablas!$AC$1,FALSE))</f>
        <v/>
      </c>
      <c r="AY16" s="38" t="str">
        <f>IF(T16&lt;2,"",VLOOKUP(R16&amp;LEFT(S16,1),Table1[[Full_Name]:[METROS15]],Deducciones_Bonus_Tablas!$AC$1,FALSE))</f>
        <v/>
      </c>
      <c r="AZ16" s="54" t="str">
        <f>IF(F16="","",IF(OR(H16=0,H16=""),"CAIDA",IF(H16=1,"CORTO",IF(OR(BH16=2,BH16=3,BI16=1,BJ16=1,BL16=11),0,IF(SUM(AC16:AE16)=0,INDEX(Table1[[Full_Name]:[METROS15]],MATCH(F16&amp;LEFT(G16,1),Table1[Full_Name],0),MATCH("I"&amp;H16,Deducciones_Bonus_Tablas!$AB$2:$BN$2,0)),INDEX(Table1[[Full_Name]:[METROS15]],MATCH(F16&amp;LEFT(G16,1),Table1[Full_Name],0),MATCH("C"&amp;H16,Deducciones_Bonus_Tablas!$AB$2:$BN$2,0)))))))</f>
        <v/>
      </c>
      <c r="BA16" s="5" cm="1">
        <f t="array" ref="BA16">IF(OR(I16="",F16="",I16="B"),0,_xlfn.IFS($Z16=1,VLOOKUP($F16&amp;LEFT($G16,1),Table1[[Full_Name]:[METROS15]],MATCH("C"&amp;I16,Deducciones_Bonus_Tablas!$AB$2:$BN$2,0),FALSE),$AA16=1,VLOOKUP($N16&amp;LEFT($O16,1),Table1[[Full_Name]:[METROS15]],MATCH("C"&amp;I16,Deducciones_Bonus_Tablas!$AB$2:$BN$2,0),FALSE),$AB16=1,VLOOKUP($R16&amp;LEFT($S16,1),Table1[[Full_Name]:[METROS15]],MATCH("C"&amp;I16,Deducciones_Bonus_Tablas!$AB$2:$BN$2,0),FALSE),$AC16=1,AVERAGE(VLOOKUP($F16&amp;LEFT($G16,1),Table1[[Full_Name]:[METROS15]],MATCH("C"&amp;I16,Deducciones_Bonus_Tablas!$AB$2:$BN$2,0),FALSE),VLOOKUP($N16&amp;LEFT($O16,1),Table1[[Full_Name]:[METROS15]],MATCH("C"&amp;I16,Deducciones_Bonus_Tablas!$AB$2:$BN$2,0),FALSE)),$AD16=1,AVERAGE(VLOOKUP($R16&amp;LEFT($S16,1),Table1[[Full_Name]:[METROS15]],MATCH("C"&amp;I16,Deducciones_Bonus_Tablas!$AB$2:$BN$2,0),FALSE),VLOOKUP($N16&amp;LEFT($O16,1),Table1[[Full_Name]:[METROS15]],MATCH("C"&amp;I16,Deducciones_Bonus_Tablas!$AB$2:$BN$2,0),FALSE)),$AE16=1,AVERAGE(VLOOKUP($R16&amp;LEFT($S16,1),Table1[[Full_Name]:[METROS15]],MATCH("C"&amp;I16,Deducciones_Bonus_Tablas!$AB$2:$BN$2,0),FALSE),VLOOKUP($F16&amp;LEFT($G16,1),Table1[[Full_Name]:[METROS15]],MATCH("C"&amp;I16,Deducciones_Bonus_Tablas!$AB$2:$BN$2,0),FALSE))))</f>
        <v>0</v>
      </c>
      <c r="BB16" s="5" cm="1">
        <f t="array" ref="BB16">IF(OR(J16="",G16="",J16="B"),0,_xlfn.IFS($Z16=1,VLOOKUP($F16&amp;LEFT($G16,1),Table1[[Full_Name]:[METROS15]],MATCH("T"&amp;J16,Deducciones_Bonus_Tablas!$AB$2:$BN$2,0),FALSE),$AA16=1,VLOOKUP($N16&amp;LEFT($O16,1),Table1[[Full_Name]:[METROS15]],MATCH("T"&amp;J16,Deducciones_Bonus_Tablas!$AB$2:$BN$2,0),FALSE),$AB16=1,VLOOKUP($R16&amp;LEFT($S16,1),Table1[[Full_Name]:[METROS15]],MATCH("T"&amp;J16,Deducciones_Bonus_Tablas!$AB$2:$BN$2,0),FALSE),$AC16=1,AVERAGE(VLOOKUP($F16&amp;LEFT($G16,1),Table1[[Full_Name]:[METROS15]],MATCH("T"&amp;J16,Deducciones_Bonus_Tablas!$AB$2:$BN$2,0),FALSE),VLOOKUP($N16&amp;LEFT($O16,1),Table1[[Full_Name]:[METROS15]],MATCH("T"&amp;J16,Deducciones_Bonus_Tablas!$AB$2:$BN$2,0),FALSE)),$AD16=1,AVERAGE(VLOOKUP($R16&amp;LEFT($S16,1),Table1[[Full_Name]:[METROS15]],MATCH("T"&amp;J16,Deducciones_Bonus_Tablas!$AB$2:$BN$2,0),FALSE),VLOOKUP($N16&amp;LEFT($O16,1),Table1[[Full_Name]:[METROS15]],MATCH("T"&amp;J16,Deducciones_Bonus_Tablas!$AB$2:$BN$2,0),FALSE)),$AE16=1,AVERAGE(VLOOKUP($R16&amp;LEFT($S16,1),Table1[[Full_Name]:[METROS15]],MATCH("T"&amp;J16,Deducciones_Bonus_Tablas!$AB$2:$BN$2,0),FALSE),VLOOKUP($F16&amp;LEFT($G16,1),Table1[[Full_Name]:[METROS15]],MATCH("T"&amp;J16,Deducciones_Bonus_Tablas!$AB$2:$BN$2,0),FALSE))))</f>
        <v>0</v>
      </c>
      <c r="BC16" s="5" cm="1">
        <f t="array" ref="BC16">IF(OR(K16="",H16="",K16="B"),0,_xlfn.IFS($Z16=1,VLOOKUP($F16&amp;LEFT($G16,1),Table1[[Full_Name]:[METROS15]],MATCH("P"&amp;K16,Deducciones_Bonus_Tablas!$AB$2:$BN$2,0),FALSE),$AA16=1,VLOOKUP($N16&amp;LEFT($O16,1),Table1[[Full_Name]:[METROS15]],MATCH("P"&amp;K16,Deducciones_Bonus_Tablas!$AB$2:$BN$2,0),FALSE),$AB16=1,VLOOKUP($R16&amp;LEFT($S16,1),Table1[[Full_Name]:[METROS15]],MATCH("P"&amp;K16,Deducciones_Bonus_Tablas!$AB$2:$BN$2,0),FALSE),$AC16=1,AVERAGE(VLOOKUP($F16&amp;LEFT($G16,1),Table1[[Full_Name]:[METROS15]],MATCH("P"&amp;K16,Deducciones_Bonus_Tablas!$AB$2:$BN$2,0),FALSE),VLOOKUP($N16&amp;LEFT($O16,1),Table1[[Full_Name]:[METROS15]],MATCH("P"&amp;K16,Deducciones_Bonus_Tablas!$AB$2:$BN$2,0),FALSE)),$AD16=1,AVERAGE(VLOOKUP($R16&amp;LEFT($S16,1),Table1[[Full_Name]:[METROS15]],MATCH("P"&amp;K16,Deducciones_Bonus_Tablas!$AB$2:$BN$2,0),FALSE),VLOOKUP($N16&amp;LEFT($O16,1),Table1[[Full_Name]:[METROS15]],MATCH("P"&amp;K16,Deducciones_Bonus_Tablas!$AB$2:$BN$2,0),FALSE)),$AE16=1,AVERAGE(VLOOKUP($R16&amp;LEFT($S16,1),Table1[[Full_Name]:[METROS15]],MATCH("P"&amp;K16,Deducciones_Bonus_Tablas!$AB$2:$BN$2,0),FALSE),VLOOKUP($F16&amp;LEFT($G16,1),Table1[[Full_Name]:[METROS15]],MATCH("P"&amp;K16,Deducciones_Bonus_Tablas!$AB$2:$BN$2,0),FALSE))))</f>
        <v>0</v>
      </c>
      <c r="BD16" s="5">
        <f>IF(OR(F16="",AND(OR(L16="",L16="S"),BK16=0,OR(BI16=0,BI16=1),OR(BL16=0,BL16=11,AND(BL16=1,Q16&lt;3,T16&gt;1)),OR(BQ16=0,BQ16=11),BP16=0,BH16&lt;&gt;33,BM16&lt;&gt;33,BI16&lt;&gt;11,BN16&lt;&gt;11)),0,IF(Z16=1,VLOOKUP($F16&amp;LEFT($G16,1),Table1[[Full_Name]:[METROS15]],MATCH(IF(OR(BK16=1,BL16=1,BI16=11,BH16=33),"N",L16),Deducciones_Bonus_Tablas!$AB$2:$BN$2,0),FALSE),IF(OR(AA16=1,AND(AC16=1,SUM(AC16:AE16)=1),AND(AD16=1,OR(BP16=1,BQ16=1,BN16=11,BM16=33))),VLOOKUP($N16&amp;LEFT($O16,1),Table1[[Full_Name]:[METROS15]],MATCH(IF(OR(BP16=1,BQ16=1,BN16=11,BM16=33),"N",L16),Deducciones_Bonus_Tablas!$AB$2:$BN$2,0),FALSE),VLOOKUP($R16&amp;LEFT($S16,1),Table1[[Full_Name]:[METROS15]],MATCH(L16,Deducciones_Bonus_Tablas!$AB$2:$BN$2,0),FALSE))))</f>
        <v>0</v>
      </c>
      <c r="BE16" s="54" t="str">
        <f>IF(N16="","",IF(OR(P16=1,P16=0,BH16=22,BH16=33,BI16=11,BK16=1,BL16=1,BM16=2,BM16=3,BN16=1,BO16=1,BQ16=11),0,IF(SUM(AC16:AE16)=0,INDEX(Table1[[Full_Name]:[METROS15]],MATCH(N16&amp;LEFT(O16,1),Table1[Full_Name],0),MATCH("I"&amp;P16,Deducciones_Bonus_Tablas!$AB$2:$BN$2,0)),INDEX(Table1[[Full_Name]:[METROS15]],MATCH(N16&amp;LEFT(O16,1),Table1[Full_Name],0),MATCH("C"&amp;P16,Deducciones_Bonus_Tablas!$AB$2:$BN$2,0)))))</f>
        <v/>
      </c>
      <c r="BF16" s="54" t="str">
        <f>IF(R16="","",IF(OR(T16=1,T16=0,BM16=22,BM16=33,BN16=11,BP16=1,BQ16=1),0,IF(SUM(AC16:AE16)=0,INDEX(Table1[[Full_Name]:[METROS15]],MATCH(R16&amp;LEFT(S16,1),Table1[Full_Name],0),MATCH("I"&amp;T16,Deducciones_Bonus_Tablas!$AB$2:$BN$2,0)),INDEX(Table1[[Full_Name]:[METROS15]],MATCH(R16&amp;LEFT(S16,1),Table1[Full_Name],0),MATCH("C"&amp;T16,Deducciones_Bonus_Tablas!$AB$2:$BN$2,0)))))</f>
        <v/>
      </c>
      <c r="BG16" s="5">
        <f>IF(OR(BH16=2,BH16=3,BH16=33,BI16=1,BI16=11,BJ16=1,BM16=2,BM16=22,BM16=3,BM16=33,BN16=1,BN16=11,BO16=1),Deducciones_Bonus_Tablas!$N$45,0)+IF(AND(OR(BH16=2,BH16=3,BI16=1,BJ16=1),OR(BM16=33,BN16=11)),Deducciones_Bonus_Tablas!$N$46,0)</f>
        <v>0</v>
      </c>
      <c r="BH16" s="5">
        <f>IF(OR(H16&lt;2,P16&lt;2),0,IF(OR(AR16&lt;&gt;"E",AT16&lt;&gt;"E"),0,IF(AND(COUNTIF(Table2[Excepcion E],F16&amp;LEFT(G16,1))=1,COUNTIF(Table2[Excepcion E],N16&amp;LEFT(O16,1))=1),1,IF(COUNTIF(Table2[Excepcion E],F16&amp;LEFT(G16,1))=1,IF(F16=N16,2,IF(AND(AW16=AX16,G16=O16),3,4)),IF(COUNTIF(Table2[Excepcion E],N16&amp;LEFT(O16,1)),IF(F16=N16,22,IF(AND(AW16=AX16,G16=O16),33,4)),5)))))</f>
        <v>0</v>
      </c>
      <c r="BI16" s="5">
        <f>IF(OR(H16&lt;2,P16&lt;2),0,IF(AND(COUNTIF(Table2[Excepcion E],F16&amp;LEFT(G16,1))=1,AT16&lt;&gt;"E"),1,IF(AND(COUNTIF(Table2[Excepcion E],N16&amp;LEFT(O16,1))=1,AR16&lt;&gt;"E"),11,0)))</f>
        <v>0</v>
      </c>
      <c r="BJ16" s="5" t="str">
        <f>IF(OR(H16&lt;2,P16&lt;2),"",IF(AND(F16=N16,OR(LEFT(G16,1)="8",LEFT(G16,1)="5"),LEFT(O16,1)="2"),1,0))</f>
        <v/>
      </c>
      <c r="BK16" s="5">
        <f>IF(OR(H16&lt;2,P16&lt;2),0,IF(AND(F16=N16,OR(AND(LEFT(G16,1)="2",OR(LEFT(O16,1)="8",LEFT(O16,1)="5")),AND(LEFT(G16,1)="5",LEFT(O16,1)="8"))),1,0))</f>
        <v>0</v>
      </c>
      <c r="BL16" s="5">
        <f>IF(OR(H16&lt;2,P16&lt;2),0,IF(AND(OR(AR16="A",AR16="B"),OR(AT16="E",AND(AT16="D",O16=8))),1,IF(AND(OR(AT16="A",AT16="B"),OR(AR16="E",AND(AR16="D",G16=8))),11,0)))</f>
        <v>0</v>
      </c>
      <c r="BM16" s="5">
        <f>IF(OR(P16&lt;2,T16&lt;2),0,IF(OR(AT16&lt;&gt;"E",AV16&lt;&gt;"E"),0,IF(AND(COUNTIF(Table2[Excepcion E],N16&amp;LEFT(O16,1))=1,COUNTIF(Table2[Excepcion E],R16&amp;LEFT(S16,1))=1),1,IF(COUNTIF(Table2[Excepcion E],N16&amp;LEFT(O16,1))=1,IF(N16=R16,2,IF(AND(AX16=AY16,O16=S16),3,4)),IF(COUNTIF(Table2[Excepcion E],R16&amp;LEFT(S16,1)),IF(N16=R16,22,IF(AND(AX16=AY16,O16=S16),33,4)),5)))))</f>
        <v>0</v>
      </c>
      <c r="BN16" s="5">
        <f>IF(OR(P16&lt;2,T16&lt;2),0,IF(AND(COUNTIF(Table2[Excepcion E],N16&amp;LEFT(O16,1))=1,AV16&lt;&gt;"E"),1,IF(AND(COUNTIF(Table2[Excepcion E],R16&amp;LEFT(S16,1))=1,AT16&lt;&gt;"E"),11,0)))</f>
        <v>0</v>
      </c>
      <c r="BO16" s="5" t="str">
        <f>IF(OR(P16&lt;2,T16&lt;2),"",IF(AND(N16=R16,OR(LEFT(O16,1)="8",LEFT(O16,1)="5"),LEFT(S16,1)="2"),1,0))</f>
        <v/>
      </c>
      <c r="BP16" s="5">
        <f>IF(OR(P16&lt;2,T16&lt;2),0,IF(AND(N16=R16,OR(AND(LEFT(O16,1)="2",OR(LEFT(S16,1)="8",LEFT(S16,1)="5")),AND(LEFT(O16,1)="5",LEFT(S16,1)="8"))),1,0))</f>
        <v>0</v>
      </c>
      <c r="BQ16" s="5">
        <f>IF(OR(P16&lt;2,T16&lt;2),0,IF(AND(OR(AT16="A",AT16="B"),OR(AV16="E",AND(AV16="D",T16=8))),1,IF(AND(OR(AV16="A",AV16="B"),OR(AT16="E",AND(AT16="D",O16=8))),11,0)))</f>
        <v>0</v>
      </c>
    </row>
    <row r="17" spans="1:69" s="1" customFormat="1" ht="18.75" customHeight="1" x14ac:dyDescent="0.3">
      <c r="A17" s="70" t="str">
        <f>IF(D17&gt;Deducciones_Bonus_Tablas!$N$49,"NO",IF(ABS(VLOOKUP(B17,$A9:$C12,3,FALSE)-VLOOKUP(C17,$A9:$C12,3,FALSE))&gt;1,"NO",IF(OR((VLOOKUP(B17,$A9:$C12,3,FALSE)+VLOOKUP(C17,$A9:$C12,3,FALSE))=3,(VLOOKUP(B17,$A9:$C12,3,FALSE)+VLOOKUP(C17,$A9:$C12,3,FALSE))=2),"1º-2º",IF(OR((VLOOKUP(B17,$A9:$C12,3,FALSE)+VLOOKUP(C17,$A9:$C12,3,FALSE))=5,(VLOOKUP(B17,$A9:$C12,3,FALSE)+VLOOKUP(C17,$A9:$C12,3,FALSE))=4),"2º-3º","3º-4º"))))</f>
        <v>NO</v>
      </c>
      <c r="B17" s="70" t="str">
        <f>A10</f>
        <v>Patinador#2</v>
      </c>
      <c r="C17" s="70" t="str">
        <f>A11</f>
        <v>Patinador#3</v>
      </c>
      <c r="D17" s="196" t="str">
        <f>IFERROR(ABS(1-B10/B11),"-")</f>
        <v>-</v>
      </c>
      <c r="E17" s="322"/>
      <c r="F17" s="212"/>
      <c r="G17" s="243"/>
      <c r="H17" s="213"/>
      <c r="I17" s="215"/>
      <c r="J17" s="216"/>
      <c r="K17" s="217"/>
      <c r="L17" s="218"/>
      <c r="M17" s="239"/>
      <c r="N17" s="220"/>
      <c r="O17" s="213"/>
      <c r="P17" s="213"/>
      <c r="Q17" s="219"/>
      <c r="R17" s="220"/>
      <c r="S17" s="213"/>
      <c r="T17" s="221"/>
      <c r="U17" s="19" t="str" cm="1">
        <f t="array" aca="1" ref="U17" ca="1">IFERROR(IF(W17="","",IF(OR(W17="CAIDA",X17="CAIDA",AND(W17="CORTO",X17="")),0,ROUND(_xlfn.IFS(Z17=1,W17+AJ17,AA17=1,X17+AK17,AB17=1,Y17+AL17,AND(AC17=1,SUM(AC17:AE17)=1),AF17+AM17,AND(AD17=1,SUM(AC17:AE17)=1),AG17+AN17,AND(AE17=1,SUM(AC17:AE17)=1),AH17+AO17,AND(SUM(AC17:AE17)=2,AC17=1,AE17=1),MAX(AF17+OFFSET(AF17,0,7),AH17+OFFSET(AH17,0,7)),SUM(AC17:AE17)=3,AI17+AP17),1))),"Revisa")</f>
        <v/>
      </c>
      <c r="V17" s="38">
        <f>IF(F17="",0,IF(OR(F17&amp;G17=F18&amp;G18,F17&amp;G17=F19&amp;G19,F17&amp;G17=F16&amp;G16,F17&amp;G17=N18&amp;O18,F17&amp;G17=N19&amp;O19,F17&amp;G17=N16&amp;O16,F17&amp;G17=R18&amp;S18,F17&amp;G17=R19&amp;S19,F17&amp;G17=R16&amp;S16),1,IF(N17="",0,IF(OR(N17&amp;O17=F18&amp;G18,N17&amp;O17=F19&amp;G19,N17&amp;O17=F16&amp;G16,N17&amp;O17=N18&amp;O18,N17&amp;O17=N19&amp;O19,N17&amp;O17=N16&amp;O16,N17&amp;O17=R18&amp;S18,N17&amp;O17=R19&amp;S19,N17&amp;O17=R16&amp;S16),1,IF(R17="",0,IF(OR(R17&amp;S17=F18&amp;G18,R17&amp;S17=F19&amp;G19,R17&amp;S17=F16&amp;G16,R17&amp;S17=N18&amp;O18,R17&amp;S17=N19&amp;O19,R17&amp;S17=N16,O16,R17&amp;S17=R18&amp;S18,R17&amp;S17=R19&amp;S19,R17&amp;S17=R16&amp;S16),1,0))))))</f>
        <v>0</v>
      </c>
      <c r="W17" s="15" t="str">
        <f>IF(H17="","",IF(H17=0,"CAIDA",IF(H17=1,"CORTO",VLOOKUP(F17&amp;LEFT(G17,1),Table1[[Full_Name]:[METROS15]],Deducciones_Bonus_Tablas!$AF$1,FALSE))))</f>
        <v/>
      </c>
      <c r="X17" s="15" t="str">
        <f>IF(P17="","",IF(P17=0,"CAIDA",IF(P17=1,"CORTO",VLOOKUP(N17&amp;LEFT(O17,1),Table1[[Full_Name]:[METROS15]],Deducciones_Bonus_Tablas!$AF$1,FALSE))))</f>
        <v/>
      </c>
      <c r="Y17" s="15" t="str">
        <f>IF(T17="","",IF(T17=0,"CAIDA",IF(T17=1,"CORTO",VLOOKUP(R17&amp;LEFT(S17,1),Table1[[Full_Name]:[METROS15]],Deducciones_Bonus_Tablas!$AF$1,FALSE))))</f>
        <v/>
      </c>
      <c r="Z17" s="38">
        <f t="shared" ref="Z17:Z19" si="15">IF(OR(W17="CAIDA",X17="CAIDA",Y17="CAIDA",W17="CORTO",SUM(AC17:AE17)&gt;0),0,IF(AND(W17&gt;0,OR(X17="",X17="CORTO",M17&gt;2,BH17=22,BH17=33,BI17=11,BK17=1,BL17=1),OR(Y17="",Y17="CORTO",M17+P17+Q17&gt;2,BM17=1)),1,0))</f>
        <v>1</v>
      </c>
      <c r="AA17" s="38">
        <f t="shared" ref="AA17:AA19" si="16">IF(OR(X17="CAIDA",Y17="CAIDA",W17="CAIDA",X17="CORTO",SUM(AC17:AE17)&gt;0),0,IF(OR(AND(BI17=1,BN17=11),AND(X17&gt;0,OR(Y17="",Y17="CORTO",BM17=22,BM17=33,BN17=11,BP17=1,BQ17=1),OR(W17="",W17="CORTO",BH17=2,BH17=3,BI17=1,BJ17=1,BL17=11))),1,0))</f>
        <v>1</v>
      </c>
      <c r="AB17" s="38">
        <f t="shared" ref="AB17:AB19" si="17">IF(OR(Y17="CAIDA",W17="CAIDA",X17="CAIDA",Y17="CORTO",SUM(AC17:AE17)&gt;0),0,IF(AND(Y17&gt;0,OR(W17="",W17="CORTO",BH17=1),OR(X17="",X17="CORTO",BN17=1,BQ17=11)),1,0))</f>
        <v>1</v>
      </c>
      <c r="AC17" s="38">
        <f t="shared" ref="AC17:AC19" si="18">IF(OR(H17&lt;2,P17&lt;2,BH17=2,BH17=22,BH17=3,BH17=33,BI17=1,BI17=11,BJ17=1,BK17=1,BL17=1,BL17=11,M17&gt;2,AND(BH17=1,OR(BN17=1,BQ17=11))),0,1)</f>
        <v>0</v>
      </c>
      <c r="AD17" s="38">
        <f t="shared" ref="AD17:AD19" si="19">IF(OR(P17&lt;2,T17&lt;2,BM17=2,BM17=22,BM17=3,BM17=33,BN17=1,BN17=11,BO17=1,BP17=1,BQ17=1,BQ17=11,Q17&gt;2,BM17=1),0,1)</f>
        <v>0</v>
      </c>
      <c r="AE17" s="38">
        <f t="shared" ref="AE17:AE19" si="20">IF(OR(H17&lt;2,T17&lt;2,BH17=2,BM17=22,BH17=3,BM17=33,BI17=1,BN17=11,BJ17=1,BP17=1,BQ17=1,BL17=11,Q17&gt;2,M17&gt;2,AND(P17=1,M17+Q17&gt;1),AND(OR(BI17=11,BK17=1,BL17=1),BM17=1),AND(OR(BN17=1,BK17=1,BL17=1),BH17=1)),0,1)</f>
        <v>0</v>
      </c>
      <c r="AF17" s="15" t="str">
        <f>IF(AC17=0,"",MAX(W17,X17)+VLOOKUP(MIN(AQ17,AS17),Deducciones_Bonus_Tablas!$H$2:$I$41,2,FALSE)*(IF(F17=N17,Deducciones_Bonus_Tablas!$N$34,IF(ABS(AQ17-AS17)&lt;=4,Deducciones_Bonus_Tablas!$N$32,IF(ABS(AQ17-AS17)&lt;=10,Deducciones_Bonus_Tablas!$N$33,IF(ABS(AQ17-AS17)&gt;10,Deducciones_Bonus_Tablas!$N$34))))+IF(AS17&gt;AQ17,Deducciones_Bonus_Tablas!$Q$31,IF(AS17&lt;AQ17,Deducciones_Bonus_Tablas!$Q$33,0))))</f>
        <v/>
      </c>
      <c r="AG17" s="15" t="str">
        <f>IF(AD17=0,"",MAX(X17,Y17)+VLOOKUP(MIN(AS17,AU17),Deducciones_Bonus_Tablas!$H$2:$I$41,2,FALSE)*(IF(N17=R17,Deducciones_Bonus_Tablas!$N$34,IF(ABS(AS17-AU17)&lt;=4,Deducciones_Bonus_Tablas!$N$32,IF(ABS(AS17-AU17)&lt;=10,Deducciones_Bonus_Tablas!$N$33,IF(ABS(AS17-AU17)&gt;10,Deducciones_Bonus_Tablas!$N$34))))+IF(AU17&gt;AS17,Deducciones_Bonus_Tablas!$Q$31,IF(AU17&lt;AS17,Deducciones_Bonus_Tablas!$Q$33,0))))</f>
        <v/>
      </c>
      <c r="AH17" s="15" t="str">
        <f>IF(AE17=0,"",MAX(W17,Y17)+VLOOKUP(MIN(AQ17,AU17),Deducciones_Bonus_Tablas!$H$2:$I$41,2,FALSE)*(IF(F17=R17,Deducciones_Bonus_Tablas!$N$34,IF(ABS(AQ17-AU17)&lt;=4,Deducciones_Bonus_Tablas!$N$32,IF(ABS(AQ17-AU17)&lt;=10,Deducciones_Bonus_Tablas!$N$33,IF(ABS(AQ17-AU17)&gt;10,Deducciones_Bonus_Tablas!$N$34))))+IF(AU17&gt;AQ17,Deducciones_Bonus_Tablas!$Q$31,IF(AU17&lt;AQ17,Deducciones_Bonus_Tablas!$Q$33,0))))</f>
        <v/>
      </c>
      <c r="AI17" s="15" t="str">
        <f>IF(OR(AC17&lt;&gt;1,AD17&lt;&gt;1,AE17&lt;&gt;1),"",MAX(W17,X17,Y17)+VLOOKUP(MIN(AQ17,AS17),Deducciones_Bonus_Tablas!$H$2:$I$41,2,FALSE)*(IF(F17=N17,Deducciones_Bonus_Tablas!$N$34,IF(ABS(AQ17-AS17)&lt;=4,Deducciones_Bonus_Tablas!$N$32,IF(ABS(AQ17-AS17)&lt;=10,Deducciones_Bonus_Tablas!$N$33,IF(ABS(AQ17-AS17)&gt;10,Deducciones_Bonus_Tablas!$N$34))))+IF(AS17&gt;AQ17,Deducciones_Bonus_Tablas!$Q$31,IF(AS17&lt;AQ17,Deducciones_Bonus_Tablas!$Q$33,0)))+VLOOKUP(MIN(AS17,AU17),Deducciones_Bonus_Tablas!$H$2:$I$41,2,FALSE)*(IF(N17=R17,Deducciones_Bonus_Tablas!$N$34,IF(ABS(AS17-AU17)&lt;=4,Deducciones_Bonus_Tablas!$N$32,IF(ABS(AS17-AU17)&lt;=10,Deducciones_Bonus_Tablas!$N$33,IF(ABS(AS17-AU17)&gt;10,Deducciones_Bonus_Tablas!$N$34))))+IF(AU17&gt;AS17,Deducciones_Bonus_Tablas!$Q$31,IF(AU17&lt;AS17,Deducciones_Bonus_Tablas!$Q$33,0))))</f>
        <v/>
      </c>
      <c r="AJ17" s="15" t="str">
        <f t="shared" ref="AJ17:AJ19" si="21">IF(W17="","",IF(OR(W17="CAIDA",W17="CORTO"),"",IF(SUM(AC17:AE17)=0,W17*(SUM(AZ17:BD17)+BG17),"COMBO")))</f>
        <v/>
      </c>
      <c r="AK17" s="15" t="str">
        <f t="shared" ref="AK17:AK19" si="22">IF(X17="","",IF(OR(X17="CAIDA",X17="CORTO"),"",IF(SUM(AC17:AE17)=0,X17*(SUM(BA17:BE17)+BG17),"COMBO")))</f>
        <v/>
      </c>
      <c r="AL17" s="15" t="str">
        <f t="shared" ref="AL17:AL19" si="23">IF(Y17="","",IF(OR(Y17="CAIDA",Y17="CORTO"),"",IF(SUM(AC17:AE17)=0,Y17*(SUM(BA17:BD17)+BF17+BG17),"COMBO")))</f>
        <v/>
      </c>
      <c r="AM17" s="15" t="str">
        <f>IF(OR(SUM(AC17:AE17)=3,AC17&lt;&gt;1),"",AF17*(SUM(BA17:BC17)+(W17*AZ17+X17*BE17)/(W17+X17)+BG17+IF(AW17&lt;&gt;AX17,Deducciones_Bonus_Tablas!$N$43,0))+X17*BD17)</f>
        <v/>
      </c>
      <c r="AN17" s="15" t="str">
        <f>IF(OR(SUM(AC17:AE17)=3,AD17&lt;&gt;1),"",AG17*(SUM(BA17:BC17)+(X17*BE17+Y17*BF17)/(X17+Y17)+BG17+IF(AX17&lt;&gt;AY17,Deducciones_Bonus_Tablas!$N$43,0))+Y17*BD17)</f>
        <v/>
      </c>
      <c r="AO17" s="15" t="str">
        <f>IF(OR(SUM(AC17:AE17)=3,AE17&lt;&gt;1),"",AH17*(SUM(BA17:BC17)+(W17*AZ17+Y17*BF17)/(W17+Y17)+BG17+IF(AW17&lt;&gt;AY17,Deducciones_Bonus_Tablas!$N$43,0))+Y17*BD17)</f>
        <v/>
      </c>
      <c r="AP17" s="15" t="str">
        <f>IF(SUM(AC17:AE17)&lt;&gt;3,"",AI17*(SUM(BA17:BC17)+(W17*AZ17+X17*BE17+Y17*BF17)/(W17+X17+BF17)+BG17+Deducciones_Bonus_Tablas!$N$44+(COUNTA(_xlfn.UNIQUE(AW17:AY17,TRUE,FALSE))-1)*Deducciones_Bonus_Tablas!$N$43)+Y17*BD17)</f>
        <v/>
      </c>
      <c r="AQ17" s="38" t="str">
        <f>IF(H17&lt;2,"",VLOOKUP(F17&amp;LEFT(G17,1),Table1[[Full_Name]:[METROS15]],Deducciones_Bonus_Tablas!$AE$1,FALSE))</f>
        <v/>
      </c>
      <c r="AR17" s="38" t="str">
        <f>IF(H17&lt;2,"",VLOOKUP(F17&amp;LEFT(G17,1),Table1[[Full_Name]:[METROS15]],Deducciones_Bonus_Tablas!$AD$1,FALSE))</f>
        <v/>
      </c>
      <c r="AS17" s="38" t="str">
        <f>IF(P17&lt;2,"",VLOOKUP(N17&amp;LEFT(O17,1),Table1[[Full_Name]:[METROS15]],Deducciones_Bonus_Tablas!$AE$1,FALSE))</f>
        <v/>
      </c>
      <c r="AT17" s="38" t="str">
        <f>IF(P17&lt;2,"",VLOOKUP(N17&amp;LEFT(O17,1),Table1[[Full_Name]:[METROS15]],Deducciones_Bonus_Tablas!$AD$1,FALSE))</f>
        <v/>
      </c>
      <c r="AU17" s="38" t="str">
        <f>IF(T17&lt;2,"",VLOOKUP(R17&amp;LEFT(S17,1),Table1[[Full_Name]:[METROS15]],Deducciones_Bonus_Tablas!$AE$1,FALSE))</f>
        <v/>
      </c>
      <c r="AV17" s="38" t="str">
        <f>IF(T17&lt;2,"",VLOOKUP(R17&amp;LEFT(S17,1),Table1[[Full_Name]:[METROS15]],Deducciones_Bonus_Tablas!$AD$1,FALSE))</f>
        <v/>
      </c>
      <c r="AW17" s="38" t="str">
        <f>IF(H17&lt;2,"",VLOOKUP(F17&amp;LEFT(G17,1),Table1[[Full_Name]:[METROS15]],Deducciones_Bonus_Tablas!$AC$1,FALSE))</f>
        <v/>
      </c>
      <c r="AX17" s="38" t="str">
        <f>IF(P17&lt;2,"",VLOOKUP(N17&amp;LEFT(O17,1),Table1[[Full_Name]:[METROS15]],Deducciones_Bonus_Tablas!$AC$1,FALSE))</f>
        <v/>
      </c>
      <c r="AY17" s="38" t="str">
        <f>IF(T17&lt;2,"",VLOOKUP(R17&amp;LEFT(S17,1),Table1[[Full_Name]:[METROS15]],Deducciones_Bonus_Tablas!$AC$1,FALSE))</f>
        <v/>
      </c>
      <c r="AZ17" s="54" t="str">
        <f>IF(F17="","",IF(OR(H17=0,H17=""),"CAIDA",IF(H17=1,"CORTO",IF(OR(BH17=2,BH17=3,BI17=1,BJ17=1,BL17=11),0,IF(SUM(AC17:AE17)=0,INDEX(Table1[[Full_Name]:[METROS15]],MATCH(F17&amp;LEFT(G17,1),Table1[Full_Name],0),MATCH("I"&amp;H17,Deducciones_Bonus_Tablas!$AB$2:$BN$2,0)),INDEX(Table1[[Full_Name]:[METROS15]],MATCH(F17&amp;LEFT(G17,1),Table1[Full_Name],0),MATCH("C"&amp;H17,Deducciones_Bonus_Tablas!$AB$2:$BN$2,0)))))))</f>
        <v/>
      </c>
      <c r="BA17" s="5" cm="1">
        <f t="array" ref="BA17">IF(OR(I17="",F17="",I17="B"),0,_xlfn.IFS($Z17=1,VLOOKUP($F17&amp;LEFT($G17,1),Table1[[Full_Name]:[METROS15]],MATCH("C"&amp;I17,Deducciones_Bonus_Tablas!$AB$2:$BN$2,0),FALSE),$AA17=1,VLOOKUP($N17&amp;LEFT($O17,1),Table1[[Full_Name]:[METROS15]],MATCH("C"&amp;I17,Deducciones_Bonus_Tablas!$AB$2:$BN$2,0),FALSE),$AB17=1,VLOOKUP($R17&amp;LEFT($S17,1),Table1[[Full_Name]:[METROS15]],MATCH("C"&amp;I17,Deducciones_Bonus_Tablas!$AB$2:$BN$2,0),FALSE),$AC17=1,AVERAGE(VLOOKUP($F17&amp;LEFT($G17,1),Table1[[Full_Name]:[METROS15]],MATCH("C"&amp;I17,Deducciones_Bonus_Tablas!$AB$2:$BN$2,0),FALSE),VLOOKUP($N17&amp;LEFT($O17,1),Table1[[Full_Name]:[METROS15]],MATCH("C"&amp;I17,Deducciones_Bonus_Tablas!$AB$2:$BN$2,0),FALSE)),$AD17=1,AVERAGE(VLOOKUP($R17&amp;LEFT($S17,1),Table1[[Full_Name]:[METROS15]],MATCH("C"&amp;I17,Deducciones_Bonus_Tablas!$AB$2:$BN$2,0),FALSE),VLOOKUP($N17&amp;LEFT($O17,1),Table1[[Full_Name]:[METROS15]],MATCH("C"&amp;I17,Deducciones_Bonus_Tablas!$AB$2:$BN$2,0),FALSE)),$AE17=1,AVERAGE(VLOOKUP($R17&amp;LEFT($S17,1),Table1[[Full_Name]:[METROS15]],MATCH("C"&amp;I17,Deducciones_Bonus_Tablas!$AB$2:$BN$2,0),FALSE),VLOOKUP($F17&amp;LEFT($G17,1),Table1[[Full_Name]:[METROS15]],MATCH("C"&amp;I17,Deducciones_Bonus_Tablas!$AB$2:$BN$2,0),FALSE))))</f>
        <v>0</v>
      </c>
      <c r="BB17" s="5" cm="1">
        <f t="array" ref="BB17">IF(OR(J17="",G17="",J17="B"),0,_xlfn.IFS($Z17=1,VLOOKUP($F17&amp;LEFT($G17,1),Table1[[Full_Name]:[METROS15]],MATCH("T"&amp;J17,Deducciones_Bonus_Tablas!$AB$2:$BN$2,0),FALSE),$AA17=1,VLOOKUP($N17&amp;LEFT($O17,1),Table1[[Full_Name]:[METROS15]],MATCH("T"&amp;J17,Deducciones_Bonus_Tablas!$AB$2:$BN$2,0),FALSE),$AB17=1,VLOOKUP($R17&amp;LEFT($S17,1),Table1[[Full_Name]:[METROS15]],MATCH("T"&amp;J17,Deducciones_Bonus_Tablas!$AB$2:$BN$2,0),FALSE),$AC17=1,AVERAGE(VLOOKUP($F17&amp;LEFT($G17,1),Table1[[Full_Name]:[METROS15]],MATCH("T"&amp;J17,Deducciones_Bonus_Tablas!$AB$2:$BN$2,0),FALSE),VLOOKUP($N17&amp;LEFT($O17,1),Table1[[Full_Name]:[METROS15]],MATCH("T"&amp;J17,Deducciones_Bonus_Tablas!$AB$2:$BN$2,0),FALSE)),$AD17=1,AVERAGE(VLOOKUP($R17&amp;LEFT($S17,1),Table1[[Full_Name]:[METROS15]],MATCH("T"&amp;J17,Deducciones_Bonus_Tablas!$AB$2:$BN$2,0),FALSE),VLOOKUP($N17&amp;LEFT($O17,1),Table1[[Full_Name]:[METROS15]],MATCH("T"&amp;J17,Deducciones_Bonus_Tablas!$AB$2:$BN$2,0),FALSE)),$AE17=1,AVERAGE(VLOOKUP($R17&amp;LEFT($S17,1),Table1[[Full_Name]:[METROS15]],MATCH("T"&amp;J17,Deducciones_Bonus_Tablas!$AB$2:$BN$2,0),FALSE),VLOOKUP($F17&amp;LEFT($G17,1),Table1[[Full_Name]:[METROS15]],MATCH("T"&amp;J17,Deducciones_Bonus_Tablas!$AB$2:$BN$2,0),FALSE))))</f>
        <v>0</v>
      </c>
      <c r="BC17" s="5" cm="1">
        <f t="array" ref="BC17">IF(OR(K17="",H17="",K17="B"),0,_xlfn.IFS($Z17=1,VLOOKUP($F17&amp;LEFT($G17,1),Table1[[Full_Name]:[METROS15]],MATCH("P"&amp;K17,Deducciones_Bonus_Tablas!$AB$2:$BN$2,0),FALSE),$AA17=1,VLOOKUP($N17&amp;LEFT($O17,1),Table1[[Full_Name]:[METROS15]],MATCH("P"&amp;K17,Deducciones_Bonus_Tablas!$AB$2:$BN$2,0),FALSE),$AB17=1,VLOOKUP($R17&amp;LEFT($S17,1),Table1[[Full_Name]:[METROS15]],MATCH("P"&amp;K17,Deducciones_Bonus_Tablas!$AB$2:$BN$2,0),FALSE),$AC17=1,AVERAGE(VLOOKUP($F17&amp;LEFT($G17,1),Table1[[Full_Name]:[METROS15]],MATCH("P"&amp;K17,Deducciones_Bonus_Tablas!$AB$2:$BN$2,0),FALSE),VLOOKUP($N17&amp;LEFT($O17,1),Table1[[Full_Name]:[METROS15]],MATCH("P"&amp;K17,Deducciones_Bonus_Tablas!$AB$2:$BN$2,0),FALSE)),$AD17=1,AVERAGE(VLOOKUP($R17&amp;LEFT($S17,1),Table1[[Full_Name]:[METROS15]],MATCH("P"&amp;K17,Deducciones_Bonus_Tablas!$AB$2:$BN$2,0),FALSE),VLOOKUP($N17&amp;LEFT($O17,1),Table1[[Full_Name]:[METROS15]],MATCH("P"&amp;K17,Deducciones_Bonus_Tablas!$AB$2:$BN$2,0),FALSE)),$AE17=1,AVERAGE(VLOOKUP($R17&amp;LEFT($S17,1),Table1[[Full_Name]:[METROS15]],MATCH("P"&amp;K17,Deducciones_Bonus_Tablas!$AB$2:$BN$2,0),FALSE),VLOOKUP($F17&amp;LEFT($G17,1),Table1[[Full_Name]:[METROS15]],MATCH("P"&amp;K17,Deducciones_Bonus_Tablas!$AB$2:$BN$2,0),FALSE))))</f>
        <v>0</v>
      </c>
      <c r="BD17" s="5">
        <f>IF(OR(F17="",AND(OR(L17="",L17="S"),BK17=0,OR(BI17=0,BI17=1),OR(BL17=0,BL17=11,AND(BL17=1,Q17&lt;3,T17&gt;1)),OR(BQ17=0,BQ17=11),BP17=0,BH17&lt;&gt;33,BM17&lt;&gt;33,BI17&lt;&gt;11,BN17&lt;&gt;11)),0,IF(Z17=1,VLOOKUP($F17&amp;LEFT($G17,1),Table1[[Full_Name]:[METROS15]],MATCH(IF(OR(BK17=1,BL17=1,BI17=11,BH17=33),"N",L17),Deducciones_Bonus_Tablas!$AB$2:$BN$2,0),FALSE),IF(OR(AA17=1,AND(AC17=1,SUM(AC17:AE17)=1),AND(AD17=1,OR(BP17=1,BQ17=1,BN17=11,BM17=33))),VLOOKUP($N17&amp;LEFT($O17,1),Table1[[Full_Name]:[METROS15]],MATCH(IF(OR(BP17=1,BQ17=1,BN17=11,BM17=33),"N",L17),Deducciones_Bonus_Tablas!$AB$2:$BN$2,0),FALSE),VLOOKUP($R17&amp;LEFT($S17,1),Table1[[Full_Name]:[METROS15]],MATCH(L17,Deducciones_Bonus_Tablas!$AB$2:$BN$2,0),FALSE))))</f>
        <v>0</v>
      </c>
      <c r="BE17" s="54" t="str">
        <f>IF(N17="","",IF(OR(P17=1,P17=0,BH17=22,BH17=33,BI17=11,BK17=1,BL17=1,BM17=2,BM17=3,BN17=1,BO17=1,BQ17=11),0,IF(SUM(AC17:AE17)=0,INDEX(Table1[[Full_Name]:[METROS15]],MATCH(N17&amp;LEFT(O17,1),Table1[Full_Name],0),MATCH("I"&amp;P17,Deducciones_Bonus_Tablas!$AB$2:$BN$2,0)),INDEX(Table1[[Full_Name]:[METROS15]],MATCH(N17&amp;LEFT(O17,1),Table1[Full_Name],0),MATCH("C"&amp;P17,Deducciones_Bonus_Tablas!$AB$2:$BN$2,0)))))</f>
        <v/>
      </c>
      <c r="BF17" s="54" t="str">
        <f>IF(R17="","",IF(OR(T17=1,T17=0,BM17=22,BM17=33,BN17=11,BP17=1,BQ17=1),0,IF(SUM(AC17:AE17)=0,INDEX(Table1[[Full_Name]:[METROS15]],MATCH(R17&amp;LEFT(S17,1),Table1[Full_Name],0),MATCH("I"&amp;T17,Deducciones_Bonus_Tablas!$AB$2:$BN$2,0)),INDEX(Table1[[Full_Name]:[METROS15]],MATCH(R17&amp;LEFT(S17,1),Table1[Full_Name],0),MATCH("C"&amp;T17,Deducciones_Bonus_Tablas!$AB$2:$BN$2,0)))))</f>
        <v/>
      </c>
      <c r="BG17" s="5">
        <f>IF(OR(BH17=2,BH17=3,BH17=33,BI17=1,BI17=11,BJ17=1,BM17=2,BM17=22,BM17=3,BM17=33,BN17=1,BN17=11,BO17=1),Deducciones_Bonus_Tablas!$N$45,0)+IF(AND(OR(BH17=2,BH17=3,BI17=1,BJ17=1),OR(BM17=33,BN17=11)),Deducciones_Bonus_Tablas!$N$46,0)</f>
        <v>0</v>
      </c>
      <c r="BH17" s="5">
        <f>IF(OR(H17&lt;2,P17&lt;2),0,IF(OR(AR17&lt;&gt;"E",AT17&lt;&gt;"E"),0,IF(AND(COUNTIF(Table2[Excepcion E],F17&amp;LEFT(G17,1))=1,COUNTIF(Table2[Excepcion E],N17&amp;LEFT(O17,1))=1),1,IF(COUNTIF(Table2[Excepcion E],F17&amp;LEFT(G17,1))=1,IF(F17=N17,2,IF(AND(AW17=AX17,G17=O17),3,4)),IF(COUNTIF(Table2[Excepcion E],N17&amp;LEFT(O17,1)),IF(F17=N17,22,IF(AND(AW17=AX17,G17=O17),33,4)),5)))))</f>
        <v>0</v>
      </c>
      <c r="BI17" s="5">
        <f>IF(OR(H17&lt;2,P17&lt;2),0,IF(AND(COUNTIF(Table2[Excepcion E],F17&amp;LEFT(G17,1))=1,AT17&lt;&gt;"E"),1,IF(AND(COUNTIF(Table2[Excepcion E],N17&amp;LEFT(O17,1))=1,AR17&lt;&gt;"E"),11,0)))</f>
        <v>0</v>
      </c>
      <c r="BJ17" s="5" t="str">
        <f t="shared" ref="BJ17:BJ19" si="24">IF(OR(H17&lt;2,P17&lt;2),"",IF(AND(F17=N17,OR(LEFT(G17,1)="8",LEFT(G17,1)="5"),LEFT(O17,1)="2"),1,0))</f>
        <v/>
      </c>
      <c r="BK17" s="5">
        <f t="shared" ref="BK17:BK19" si="25">IF(OR(H17&lt;2,P17&lt;2),0,IF(AND(F17=N17,OR(AND(LEFT(G17,1)="2",OR(LEFT(O17,1)="8",LEFT(O17,1)="5")),AND(LEFT(G17,1)="5",LEFT(O17,1)="8"))),1,0))</f>
        <v>0</v>
      </c>
      <c r="BL17" s="5">
        <f t="shared" ref="BL17:BL19" si="26">IF(OR(H17&lt;2,P17&lt;2),0,IF(AND(OR(AR17="A",AR17="B"),OR(AT17="E",AND(AT17="D",O17=8))),1,IF(AND(OR(AT17="A",AT17="B"),OR(AR17="E",AND(AR17="D",G17=8))),11,0)))</f>
        <v>0</v>
      </c>
      <c r="BM17" s="5">
        <f>IF(OR(P17&lt;2,T17&lt;2),0,IF(OR(AT17&lt;&gt;"E",AV17&lt;&gt;"E"),0,IF(AND(COUNTIF(Table2[Excepcion E],N17&amp;LEFT(O17,1))=1,COUNTIF(Table2[Excepcion E],R17&amp;LEFT(S17,1))=1),1,IF(COUNTIF(Table2[Excepcion E],N17&amp;LEFT(O17,1))=1,IF(N17=R17,2,IF(AND(AX17=AY17,O17=S17),3,4)),IF(COUNTIF(Table2[Excepcion E],R17&amp;LEFT(S17,1)),IF(N17=R17,22,IF(AND(AX17=AY17,O17=S17),33,4)),5)))))</f>
        <v>0</v>
      </c>
      <c r="BN17" s="5">
        <f>IF(OR(P17&lt;2,T17&lt;2),0,IF(AND(COUNTIF(Table2[Excepcion E],N17&amp;LEFT(O17,1))=1,AV17&lt;&gt;"E"),1,IF(AND(COUNTIF(Table2[Excepcion E],R17&amp;LEFT(S17,1))=1,AT17&lt;&gt;"E"),11,0)))</f>
        <v>0</v>
      </c>
      <c r="BO17" s="5" t="str">
        <f t="shared" ref="BO17:BO19" si="27">IF(OR(P17&lt;2,T17&lt;2),"",IF(AND(N17=R17,OR(LEFT(O17,1)="8",LEFT(O17,1)="5"),LEFT(S17,1)="2"),1,0))</f>
        <v/>
      </c>
      <c r="BP17" s="5">
        <f t="shared" ref="BP17:BP19" si="28">IF(OR(P17&lt;2,T17&lt;2),0,IF(AND(N17=R17,OR(AND(LEFT(O17,1)="2",OR(LEFT(S17,1)="8",LEFT(S17,1)="5")),AND(LEFT(O17,1)="5",LEFT(S17,1)="8"))),1,0))</f>
        <v>0</v>
      </c>
      <c r="BQ17" s="5">
        <f t="shared" ref="BQ17:BQ19" si="29">IF(OR(P17&lt;2,T17&lt;2),0,IF(AND(OR(AT17="A",AT17="B"),OR(AV17="E",AND(AV17="D",T17=8))),1,IF(AND(OR(AV17="A",AV17="B"),OR(AT17="E",AND(AT17="D",O17=8))),11,0)))</f>
        <v>0</v>
      </c>
    </row>
    <row r="18" spans="1:69" s="1" customFormat="1" ht="18.75" customHeight="1" x14ac:dyDescent="0.3">
      <c r="A18" s="70" t="str">
        <f>IF(D18&gt;Deducciones_Bonus_Tablas!$N$49,"NO",IF(ABS(VLOOKUP(B18,$A9:$C12,3,FALSE)-VLOOKUP(C18,$A9:$C12,3,FALSE))&gt;1,"NO",IF(OR((VLOOKUP(B18,$A9:$C12,3,FALSE)+VLOOKUP(C18,$A9:$C12,3,FALSE))=3,(VLOOKUP(B18,$A9:$C12,3,FALSE)+VLOOKUP(C18,$A9:$C12,3,FALSE))=2),"1º-2º",IF(OR((VLOOKUP(B18,$A9:$C12,3,FALSE)+VLOOKUP(C18,$A9:$C12,3,FALSE))=5,(VLOOKUP(B18,$A9:$C12,3,FALSE)+VLOOKUP(C18,$A9:$C12,3,FALSE))=4),"2º-3º","3º-4º"))))</f>
        <v>NO</v>
      </c>
      <c r="B18" s="70" t="str">
        <f>A10</f>
        <v>Patinador#2</v>
      </c>
      <c r="C18" s="70" t="str">
        <f>A12</f>
        <v>Patinador#4</v>
      </c>
      <c r="D18" s="196" t="str">
        <f>IFERROR(ABS(1-B10/B12),"-")</f>
        <v>-</v>
      </c>
      <c r="E18" s="322"/>
      <c r="F18" s="212"/>
      <c r="G18" s="243"/>
      <c r="H18" s="213"/>
      <c r="I18" s="215"/>
      <c r="J18" s="216"/>
      <c r="K18" s="217"/>
      <c r="L18" s="218"/>
      <c r="M18" s="239"/>
      <c r="N18" s="220"/>
      <c r="O18" s="213"/>
      <c r="P18" s="213"/>
      <c r="Q18" s="219"/>
      <c r="R18" s="220"/>
      <c r="S18" s="213"/>
      <c r="T18" s="221"/>
      <c r="U18" s="19" t="str" cm="1">
        <f t="array" aca="1" ref="U18" ca="1">IFERROR(IF(W18="","",IF(OR(W18="CAIDA",X18="CAIDA",AND(W18="CORTO",X18="")),0,ROUND(_xlfn.IFS(Z18=1,W18+AJ18,AA18=1,X18+AK18,AB18=1,Y18+AL18,AND(AC18=1,SUM(AC18:AE18)=1),AF18+AM18,AND(AD18=1,SUM(AC18:AE18)=1),AG18+AN18,AND(AE18=1,SUM(AC18:AE18)=1),AH18+AO18,AND(SUM(AC18:AE18)=2,AC18=1,AE18=1),MAX(AF18+OFFSET(AF18,0,7),AH18+OFFSET(AH18,0,7)),SUM(AC18:AE18)=3,AI18+AP18),1))),"Revisa")</f>
        <v/>
      </c>
      <c r="V18" s="38">
        <f>IF(F18="",0,IF(OR(F18&amp;G18=F19&amp;G19,F18&amp;G18=F16&amp;G16,F18&amp;G18=F17&amp;G17,F18&amp;G18=N19&amp;O19,F18&amp;G18=N16&amp;O16,F18&amp;G18=N17&amp;O17,F18&amp;G18=R19&amp;S19,F18&amp;G18=R16&amp;S16,F18&amp;G18=R17&amp;S17),1,IF(N18="",0,IF(OR(N18&amp;O18=F19&amp;G19,N18&amp;O18=F16&amp;G16,N18&amp;O18=F17&amp;G17,N18&amp;O18=N19&amp;O19,N18&amp;O18=N16&amp;O16,N18&amp;O18=N17&amp;O17,N18&amp;O18=R19&amp;S19,N18&amp;O18=R16&amp;S16,N18&amp;O18=R17&amp;S17),1,IF(R18="",0,IF(OR(R18&amp;S18=F19&amp;G19,R18&amp;S18=F16&amp;G16,R18&amp;S18=F17&amp;G17,R18&amp;S18=N19&amp;O19,R18&amp;S18=N16&amp;O16,R18&amp;S18=N17,O17,R18&amp;S18=R19&amp;S19,R18&amp;S18=R16&amp;S16,R18&amp;S18=R17&amp;S17),1,0))))))</f>
        <v>0</v>
      </c>
      <c r="W18" s="15" t="str">
        <f>IF(H18="","",IF(H18=0,"CAIDA",IF(H18=1,"CORTO",VLOOKUP(F18&amp;LEFT(G18,1),Table1[[Full_Name]:[METROS15]],Deducciones_Bonus_Tablas!$AF$1,FALSE))))</f>
        <v/>
      </c>
      <c r="X18" s="15" t="str">
        <f>IF(P18="","",IF(P18=0,"CAIDA",IF(P18=1,"CORTO",VLOOKUP(N18&amp;LEFT(O18,1),Table1[[Full_Name]:[METROS15]],Deducciones_Bonus_Tablas!$AF$1,FALSE))))</f>
        <v/>
      </c>
      <c r="Y18" s="15" t="str">
        <f>IF(T18="","",IF(T18=0,"CAIDA",IF(T18=1,"CORTO",VLOOKUP(R18&amp;LEFT(S18,1),Table1[[Full_Name]:[METROS15]],Deducciones_Bonus_Tablas!$AF$1,FALSE))))</f>
        <v/>
      </c>
      <c r="Z18" s="38">
        <f t="shared" si="15"/>
        <v>1</v>
      </c>
      <c r="AA18" s="38">
        <f t="shared" si="16"/>
        <v>1</v>
      </c>
      <c r="AB18" s="38">
        <f t="shared" si="17"/>
        <v>1</v>
      </c>
      <c r="AC18" s="38">
        <f t="shared" si="18"/>
        <v>0</v>
      </c>
      <c r="AD18" s="38">
        <f t="shared" si="19"/>
        <v>0</v>
      </c>
      <c r="AE18" s="38">
        <f t="shared" si="20"/>
        <v>0</v>
      </c>
      <c r="AF18" s="15" t="str">
        <f>IF(AC18=0,"",MAX(W18,X18)+VLOOKUP(MIN(AQ18,AS18),Deducciones_Bonus_Tablas!$H$2:$I$41,2,FALSE)*(IF(F18=N18,Deducciones_Bonus_Tablas!$N$34,IF(ABS(AQ18-AS18)&lt;=4,Deducciones_Bonus_Tablas!$N$32,IF(ABS(AQ18-AS18)&lt;=10,Deducciones_Bonus_Tablas!$N$33,IF(ABS(AQ18-AS18)&gt;10,Deducciones_Bonus_Tablas!$N$34))))+IF(AS18&gt;AQ18,Deducciones_Bonus_Tablas!$Q$31,IF(AS18&lt;AQ18,Deducciones_Bonus_Tablas!$Q$33,0))))</f>
        <v/>
      </c>
      <c r="AG18" s="15" t="str">
        <f>IF(AD18=0,"",MAX(X18,Y18)+VLOOKUP(MIN(AS18,AU18),Deducciones_Bonus_Tablas!$H$2:$I$41,2,FALSE)*(IF(N18=R18,Deducciones_Bonus_Tablas!$N$34,IF(ABS(AS18-AU18)&lt;=4,Deducciones_Bonus_Tablas!$N$32,IF(ABS(AS18-AU18)&lt;=10,Deducciones_Bonus_Tablas!$N$33,IF(ABS(AS18-AU18)&gt;10,Deducciones_Bonus_Tablas!$N$34))))+IF(AU18&gt;AS18,Deducciones_Bonus_Tablas!$Q$31,IF(AU18&lt;AS18,Deducciones_Bonus_Tablas!$Q$33,0))))</f>
        <v/>
      </c>
      <c r="AH18" s="15" t="str">
        <f>IF(AE18=0,"",MAX(W18,Y18)+VLOOKUP(MIN(AQ18,AU18),Deducciones_Bonus_Tablas!$H$2:$I$41,2,FALSE)*(IF(F18=R18,Deducciones_Bonus_Tablas!$N$34,IF(ABS(AQ18-AU18)&lt;=4,Deducciones_Bonus_Tablas!$N$32,IF(ABS(AQ18-AU18)&lt;=10,Deducciones_Bonus_Tablas!$N$33,IF(ABS(AQ18-AU18)&gt;10,Deducciones_Bonus_Tablas!$N$34))))+IF(AU18&gt;AQ18,Deducciones_Bonus_Tablas!$Q$31,IF(AU18&lt;AQ18,Deducciones_Bonus_Tablas!$Q$33,0))))</f>
        <v/>
      </c>
      <c r="AI18" s="15" t="str">
        <f>IF(OR(AC18&lt;&gt;1,AD18&lt;&gt;1,AE18&lt;&gt;1),"",MAX(W18,X18,Y18)+VLOOKUP(MIN(AQ18,AS18),Deducciones_Bonus_Tablas!$H$2:$I$41,2,FALSE)*(IF(F18=N18,Deducciones_Bonus_Tablas!$N$34,IF(ABS(AQ18-AS18)&lt;=4,Deducciones_Bonus_Tablas!$N$32,IF(ABS(AQ18-AS18)&lt;=10,Deducciones_Bonus_Tablas!$N$33,IF(ABS(AQ18-AS18)&gt;10,Deducciones_Bonus_Tablas!$N$34))))+IF(AS18&gt;AQ18,Deducciones_Bonus_Tablas!$Q$31,IF(AS18&lt;AQ18,Deducciones_Bonus_Tablas!$Q$33,0)))+VLOOKUP(MIN(AS18,AU18),Deducciones_Bonus_Tablas!$H$2:$I$41,2,FALSE)*(IF(N18=R18,Deducciones_Bonus_Tablas!$N$34,IF(ABS(AS18-AU18)&lt;=4,Deducciones_Bonus_Tablas!$N$32,IF(ABS(AS18-AU18)&lt;=10,Deducciones_Bonus_Tablas!$N$33,IF(ABS(AS18-AU18)&gt;10,Deducciones_Bonus_Tablas!$N$34))))+IF(AU18&gt;AS18,Deducciones_Bonus_Tablas!$Q$31,IF(AU18&lt;AS18,Deducciones_Bonus_Tablas!$Q$33,0))))</f>
        <v/>
      </c>
      <c r="AJ18" s="15" t="str">
        <f t="shared" si="21"/>
        <v/>
      </c>
      <c r="AK18" s="15" t="str">
        <f t="shared" si="22"/>
        <v/>
      </c>
      <c r="AL18" s="15" t="str">
        <f t="shared" si="23"/>
        <v/>
      </c>
      <c r="AM18" s="15" t="str">
        <f>IF(OR(SUM(AC18:AE18)=3,AC18&lt;&gt;1),"",AF18*(SUM(BA18:BC18)+(W18*AZ18+X18*BE18)/(W18+X18)+BG18+IF(AW18&lt;&gt;AX18,Deducciones_Bonus_Tablas!$N$43,0))+X18*BD18)</f>
        <v/>
      </c>
      <c r="AN18" s="15" t="str">
        <f>IF(OR(SUM(AC18:AE18)=3,AD18&lt;&gt;1),"",AG18*(SUM(BA18:BC18)+(X18*BE18+Y18*BF18)/(X18+Y18)+BG18+IF(AX18&lt;&gt;AY18,Deducciones_Bonus_Tablas!$N$43,0))+Y18*BD18)</f>
        <v/>
      </c>
      <c r="AO18" s="15" t="str">
        <f>IF(OR(SUM(AC18:AE18)=3,AE18&lt;&gt;1),"",AH18*(SUM(BA18:BC18)+(W18*AZ18+Y18*BF18)/(W18+Y18)+BG18+IF(AW18&lt;&gt;AY18,Deducciones_Bonus_Tablas!$N$43,0))+Y18*BD18)</f>
        <v/>
      </c>
      <c r="AP18" s="15" t="str">
        <f>IF(SUM(AC18:AE18)&lt;&gt;3,"",AI18*(SUM(BA18:BC18)+(W18*AZ18+X18*BE18+Y18*BF18)/(W18+X18+BF18)+BG18+Deducciones_Bonus_Tablas!$N$44+(COUNTA(_xlfn.UNIQUE(AW18:AY18,TRUE,FALSE))-1)*Deducciones_Bonus_Tablas!$N$43)+Y18*BD18)</f>
        <v/>
      </c>
      <c r="AQ18" s="38" t="str">
        <f>IF(H18&lt;2,"",VLOOKUP(F18&amp;LEFT(G18,1),Table1[[Full_Name]:[METROS15]],Deducciones_Bonus_Tablas!$AE$1,FALSE))</f>
        <v/>
      </c>
      <c r="AR18" s="38" t="str">
        <f>IF(H18&lt;2,"",VLOOKUP(F18&amp;LEFT(G18,1),Table1[[Full_Name]:[METROS15]],Deducciones_Bonus_Tablas!$AD$1,FALSE))</f>
        <v/>
      </c>
      <c r="AS18" s="38" t="str">
        <f>IF(P18&lt;2,"",VLOOKUP(N18&amp;LEFT(O18,1),Table1[[Full_Name]:[METROS15]],Deducciones_Bonus_Tablas!$AE$1,FALSE))</f>
        <v/>
      </c>
      <c r="AT18" s="38" t="str">
        <f>IF(P18&lt;2,"",VLOOKUP(N18&amp;LEFT(O18,1),Table1[[Full_Name]:[METROS15]],Deducciones_Bonus_Tablas!$AD$1,FALSE))</f>
        <v/>
      </c>
      <c r="AU18" s="38" t="str">
        <f>IF(T18&lt;2,"",VLOOKUP(R18&amp;LEFT(S18,1),Table1[[Full_Name]:[METROS15]],Deducciones_Bonus_Tablas!$AE$1,FALSE))</f>
        <v/>
      </c>
      <c r="AV18" s="38" t="str">
        <f>IF(T18&lt;2,"",VLOOKUP(R18&amp;LEFT(S18,1),Table1[[Full_Name]:[METROS15]],Deducciones_Bonus_Tablas!$AD$1,FALSE))</f>
        <v/>
      </c>
      <c r="AW18" s="38" t="str">
        <f>IF(H18&lt;2,"",VLOOKUP(F18&amp;LEFT(G18,1),Table1[[Full_Name]:[METROS15]],Deducciones_Bonus_Tablas!$AC$1,FALSE))</f>
        <v/>
      </c>
      <c r="AX18" s="38" t="str">
        <f>IF(P18&lt;2,"",VLOOKUP(N18&amp;LEFT(O18,1),Table1[[Full_Name]:[METROS15]],Deducciones_Bonus_Tablas!$AC$1,FALSE))</f>
        <v/>
      </c>
      <c r="AY18" s="38" t="str">
        <f>IF(T18&lt;2,"",VLOOKUP(R18&amp;LEFT(S18,1),Table1[[Full_Name]:[METROS15]],Deducciones_Bonus_Tablas!$AC$1,FALSE))</f>
        <v/>
      </c>
      <c r="AZ18" s="54" t="str">
        <f>IF(F18="","",IF(OR(H18=0,H18=""),"CAIDA",IF(H18=1,"CORTO",IF(OR(BH18=2,BH18=3,BI18=1,BJ18=1,BL18=11),0,IF(SUM(AC18:AE18)=0,INDEX(Table1[[Full_Name]:[METROS15]],MATCH(F18&amp;LEFT(G18,1),Table1[Full_Name],0),MATCH("I"&amp;H18,Deducciones_Bonus_Tablas!$AB$2:$BN$2,0)),INDEX(Table1[[Full_Name]:[METROS15]],MATCH(F18&amp;LEFT(G18,1),Table1[Full_Name],0),MATCH("C"&amp;H18,Deducciones_Bonus_Tablas!$AB$2:$BN$2,0)))))))</f>
        <v/>
      </c>
      <c r="BA18" s="5" cm="1">
        <f t="array" ref="BA18">IF(OR(I18="",F18="",I18="B"),0,_xlfn.IFS($Z18=1,VLOOKUP($F18&amp;LEFT($G18,1),Table1[[Full_Name]:[METROS15]],MATCH("C"&amp;I18,Deducciones_Bonus_Tablas!$AB$2:$BN$2,0),FALSE),$AA18=1,VLOOKUP($N18&amp;LEFT($O18,1),Table1[[Full_Name]:[METROS15]],MATCH("C"&amp;I18,Deducciones_Bonus_Tablas!$AB$2:$BN$2,0),FALSE),$AB18=1,VLOOKUP($R18&amp;LEFT($S18,1),Table1[[Full_Name]:[METROS15]],MATCH("C"&amp;I18,Deducciones_Bonus_Tablas!$AB$2:$BN$2,0),FALSE),$AC18=1,AVERAGE(VLOOKUP($F18&amp;LEFT($G18,1),Table1[[Full_Name]:[METROS15]],MATCH("C"&amp;I18,Deducciones_Bonus_Tablas!$AB$2:$BN$2,0),FALSE),VLOOKUP($N18&amp;LEFT($O18,1),Table1[[Full_Name]:[METROS15]],MATCH("C"&amp;I18,Deducciones_Bonus_Tablas!$AB$2:$BN$2,0),FALSE)),$AD18=1,AVERAGE(VLOOKUP($R18&amp;LEFT($S18,1),Table1[[Full_Name]:[METROS15]],MATCH("C"&amp;I18,Deducciones_Bonus_Tablas!$AB$2:$BN$2,0),FALSE),VLOOKUP($N18&amp;LEFT($O18,1),Table1[[Full_Name]:[METROS15]],MATCH("C"&amp;I18,Deducciones_Bonus_Tablas!$AB$2:$BN$2,0),FALSE)),$AE18=1,AVERAGE(VLOOKUP($R18&amp;LEFT($S18,1),Table1[[Full_Name]:[METROS15]],MATCH("C"&amp;I18,Deducciones_Bonus_Tablas!$AB$2:$BN$2,0),FALSE),VLOOKUP($F18&amp;LEFT($G18,1),Table1[[Full_Name]:[METROS15]],MATCH("C"&amp;I18,Deducciones_Bonus_Tablas!$AB$2:$BN$2,0),FALSE))))</f>
        <v>0</v>
      </c>
      <c r="BB18" s="5" cm="1">
        <f t="array" ref="BB18">IF(OR(J18="",G18="",J18="B"),0,_xlfn.IFS($Z18=1,VLOOKUP($F18&amp;LEFT($G18,1),Table1[[Full_Name]:[METROS15]],MATCH("T"&amp;J18,Deducciones_Bonus_Tablas!$AB$2:$BN$2,0),FALSE),$AA18=1,VLOOKUP($N18&amp;LEFT($O18,1),Table1[[Full_Name]:[METROS15]],MATCH("T"&amp;J18,Deducciones_Bonus_Tablas!$AB$2:$BN$2,0),FALSE),$AB18=1,VLOOKUP($R18&amp;LEFT($S18,1),Table1[[Full_Name]:[METROS15]],MATCH("T"&amp;J18,Deducciones_Bonus_Tablas!$AB$2:$BN$2,0),FALSE),$AC18=1,AVERAGE(VLOOKUP($F18&amp;LEFT($G18,1),Table1[[Full_Name]:[METROS15]],MATCH("T"&amp;J18,Deducciones_Bonus_Tablas!$AB$2:$BN$2,0),FALSE),VLOOKUP($N18&amp;LEFT($O18,1),Table1[[Full_Name]:[METROS15]],MATCH("T"&amp;J18,Deducciones_Bonus_Tablas!$AB$2:$BN$2,0),FALSE)),$AD18=1,AVERAGE(VLOOKUP($R18&amp;LEFT($S18,1),Table1[[Full_Name]:[METROS15]],MATCH("T"&amp;J18,Deducciones_Bonus_Tablas!$AB$2:$BN$2,0),FALSE),VLOOKUP($N18&amp;LEFT($O18,1),Table1[[Full_Name]:[METROS15]],MATCH("T"&amp;J18,Deducciones_Bonus_Tablas!$AB$2:$BN$2,0),FALSE)),$AE18=1,AVERAGE(VLOOKUP($R18&amp;LEFT($S18,1),Table1[[Full_Name]:[METROS15]],MATCH("T"&amp;J18,Deducciones_Bonus_Tablas!$AB$2:$BN$2,0),FALSE),VLOOKUP($F18&amp;LEFT($G18,1),Table1[[Full_Name]:[METROS15]],MATCH("T"&amp;J18,Deducciones_Bonus_Tablas!$AB$2:$BN$2,0),FALSE))))</f>
        <v>0</v>
      </c>
      <c r="BC18" s="5" cm="1">
        <f t="array" ref="BC18">IF(OR(K18="",H18="",K18="B"),0,_xlfn.IFS($Z18=1,VLOOKUP($F18&amp;LEFT($G18,1),Table1[[Full_Name]:[METROS15]],MATCH("P"&amp;K18,Deducciones_Bonus_Tablas!$AB$2:$BN$2,0),FALSE),$AA18=1,VLOOKUP($N18&amp;LEFT($O18,1),Table1[[Full_Name]:[METROS15]],MATCH("P"&amp;K18,Deducciones_Bonus_Tablas!$AB$2:$BN$2,0),FALSE),$AB18=1,VLOOKUP($R18&amp;LEFT($S18,1),Table1[[Full_Name]:[METROS15]],MATCH("P"&amp;K18,Deducciones_Bonus_Tablas!$AB$2:$BN$2,0),FALSE),$AC18=1,AVERAGE(VLOOKUP($F18&amp;LEFT($G18,1),Table1[[Full_Name]:[METROS15]],MATCH("P"&amp;K18,Deducciones_Bonus_Tablas!$AB$2:$BN$2,0),FALSE),VLOOKUP($N18&amp;LEFT($O18,1),Table1[[Full_Name]:[METROS15]],MATCH("P"&amp;K18,Deducciones_Bonus_Tablas!$AB$2:$BN$2,0),FALSE)),$AD18=1,AVERAGE(VLOOKUP($R18&amp;LEFT($S18,1),Table1[[Full_Name]:[METROS15]],MATCH("P"&amp;K18,Deducciones_Bonus_Tablas!$AB$2:$BN$2,0),FALSE),VLOOKUP($N18&amp;LEFT($O18,1),Table1[[Full_Name]:[METROS15]],MATCH("P"&amp;K18,Deducciones_Bonus_Tablas!$AB$2:$BN$2,0),FALSE)),$AE18=1,AVERAGE(VLOOKUP($R18&amp;LEFT($S18,1),Table1[[Full_Name]:[METROS15]],MATCH("P"&amp;K18,Deducciones_Bonus_Tablas!$AB$2:$BN$2,0),FALSE),VLOOKUP($F18&amp;LEFT($G18,1),Table1[[Full_Name]:[METROS15]],MATCH("P"&amp;K18,Deducciones_Bonus_Tablas!$AB$2:$BN$2,0),FALSE))))</f>
        <v>0</v>
      </c>
      <c r="BD18" s="5">
        <f>IF(OR(F18="",AND(OR(L18="",L18="S"),BK18=0,OR(BI18=0,BI18=1),OR(BL18=0,BL18=11,AND(BL18=1,Q18&lt;3,T18&gt;1)),OR(BQ18=0,BQ18=11),BP18=0,BH18&lt;&gt;33,BM18&lt;&gt;33,BI18&lt;&gt;11,BN18&lt;&gt;11)),0,IF(Z18=1,VLOOKUP($F18&amp;LEFT($G18,1),Table1[[Full_Name]:[METROS15]],MATCH(IF(OR(BK18=1,BL18=1,BI18=11,BH18=33),"N",L18),Deducciones_Bonus_Tablas!$AB$2:$BN$2,0),FALSE),IF(OR(AA18=1,AND(AC18=1,SUM(AC18:AE18)=1),AND(AD18=1,OR(BP18=1,BQ18=1,BN18=11,BM18=33))),VLOOKUP($N18&amp;LEFT($O18,1),Table1[[Full_Name]:[METROS15]],MATCH(IF(OR(BP18=1,BQ18=1,BN18=11,BM18=33),"N",L18),Deducciones_Bonus_Tablas!$AB$2:$BN$2,0),FALSE),VLOOKUP($R18&amp;LEFT($S18,1),Table1[[Full_Name]:[METROS15]],MATCH(L18,Deducciones_Bonus_Tablas!$AB$2:$BN$2,0),FALSE))))</f>
        <v>0</v>
      </c>
      <c r="BE18" s="54" t="str">
        <f>IF(N18="","",IF(OR(P18=1,P18=0,BH18=22,BH18=33,BI18=11,BK18=1,BL18=1,BM18=2,BM18=3,BN18=1,BO18=1,BQ18=11),0,IF(SUM(AC18:AE18)=0,INDEX(Table1[[Full_Name]:[METROS15]],MATCH(N18&amp;LEFT(O18,1),Table1[Full_Name],0),MATCH("I"&amp;P18,Deducciones_Bonus_Tablas!$AB$2:$BN$2,0)),INDEX(Table1[[Full_Name]:[METROS15]],MATCH(N18&amp;LEFT(O18,1),Table1[Full_Name],0),MATCH("C"&amp;P18,Deducciones_Bonus_Tablas!$AB$2:$BN$2,0)))))</f>
        <v/>
      </c>
      <c r="BF18" s="54" t="str">
        <f>IF(R18="","",IF(OR(T18=1,T18=0,BM18=22,BM18=33,BN18=11,BP18=1,BQ18=1),0,IF(SUM(AC18:AE18)=0,INDEX(Table1[[Full_Name]:[METROS15]],MATCH(R18&amp;LEFT(S18,1),Table1[Full_Name],0),MATCH("I"&amp;T18,Deducciones_Bonus_Tablas!$AB$2:$BN$2,0)),INDEX(Table1[[Full_Name]:[METROS15]],MATCH(R18&amp;LEFT(S18,1),Table1[Full_Name],0),MATCH("C"&amp;T18,Deducciones_Bonus_Tablas!$AB$2:$BN$2,0)))))</f>
        <v/>
      </c>
      <c r="BG18" s="5">
        <f>IF(OR(BH18=2,BH18=3,BH18=33,BI18=1,BI18=11,BJ18=1,BM18=2,BM18=22,BM18=3,BM18=33,BN18=1,BN18=11,BO18=1),Deducciones_Bonus_Tablas!$N$45,0)+IF(AND(OR(BH18=2,BH18=3,BI18=1,BJ18=1),OR(BM18=33,BN18=11)),Deducciones_Bonus_Tablas!$N$46,0)</f>
        <v>0</v>
      </c>
      <c r="BH18" s="5">
        <f>IF(OR(H18&lt;2,P18&lt;2),0,IF(OR(AR18&lt;&gt;"E",AT18&lt;&gt;"E"),0,IF(AND(COUNTIF(Table2[Excepcion E],F18&amp;LEFT(G18,1))=1,COUNTIF(Table2[Excepcion E],N18&amp;LEFT(O18,1))=1),1,IF(COUNTIF(Table2[Excepcion E],F18&amp;LEFT(G18,1))=1,IF(F18=N18,2,IF(AND(AW18=AX18,G18=O18),3,4)),IF(COUNTIF(Table2[Excepcion E],N18&amp;LEFT(O18,1)),IF(F18=N18,22,IF(AND(AW18=AX18,G18=O18),33,4)),5)))))</f>
        <v>0</v>
      </c>
      <c r="BI18" s="5">
        <f>IF(OR(H18&lt;2,P18&lt;2),0,IF(AND(COUNTIF(Table2[Excepcion E],F18&amp;LEFT(G18,1))=1,AT18&lt;&gt;"E"),1,IF(AND(COUNTIF(Table2[Excepcion E],N18&amp;LEFT(O18,1))=1,AR18&lt;&gt;"E"),11,0)))</f>
        <v>0</v>
      </c>
      <c r="BJ18" s="5" t="str">
        <f t="shared" si="24"/>
        <v/>
      </c>
      <c r="BK18" s="5">
        <f t="shared" si="25"/>
        <v>0</v>
      </c>
      <c r="BL18" s="5">
        <f t="shared" si="26"/>
        <v>0</v>
      </c>
      <c r="BM18" s="5">
        <f>IF(OR(P18&lt;2,T18&lt;2),0,IF(OR(AT18&lt;&gt;"E",AV18&lt;&gt;"E"),0,IF(AND(COUNTIF(Table2[Excepcion E],N18&amp;LEFT(O18,1))=1,COUNTIF(Table2[Excepcion E],R18&amp;LEFT(S18,1))=1),1,IF(COUNTIF(Table2[Excepcion E],N18&amp;LEFT(O18,1))=1,IF(N18=R18,2,IF(AND(AX18=AY18,O18=S18),3,4)),IF(COUNTIF(Table2[Excepcion E],R18&amp;LEFT(S18,1)),IF(N18=R18,22,IF(AND(AX18=AY18,O18=S18),33,4)),5)))))</f>
        <v>0</v>
      </c>
      <c r="BN18" s="5">
        <f>IF(OR(P18&lt;2,T18&lt;2),0,IF(AND(COUNTIF(Table2[Excepcion E],N18&amp;LEFT(O18,1))=1,AV18&lt;&gt;"E"),1,IF(AND(COUNTIF(Table2[Excepcion E],R18&amp;LEFT(S18,1))=1,AT18&lt;&gt;"E"),11,0)))</f>
        <v>0</v>
      </c>
      <c r="BO18" s="5" t="str">
        <f t="shared" si="27"/>
        <v/>
      </c>
      <c r="BP18" s="5">
        <f t="shared" si="28"/>
        <v>0</v>
      </c>
      <c r="BQ18" s="5">
        <f t="shared" si="29"/>
        <v>0</v>
      </c>
    </row>
    <row r="19" spans="1:69" s="1" customFormat="1" ht="18.75" customHeight="1" thickBot="1" x14ac:dyDescent="0.35">
      <c r="A19" s="70" t="str">
        <f>IF(D19&gt;Deducciones_Bonus_Tablas!$N$49,"NO",IF(ABS(VLOOKUP(B19,$A9:$C12,3,FALSE)-VLOOKUP(C19,$A9:$C12,3,FALSE))&gt;1,"NO",IF(OR((VLOOKUP(B19,$A9:$C12,3,FALSE)+VLOOKUP(C19,$A9:$C12,3,FALSE))=3,(VLOOKUP(B19,$A9:$C12,3,FALSE)+VLOOKUP(C19,$A9:$C12,3,FALSE))=2),"1º-2º",IF(OR((VLOOKUP(B19,$A9:$C12,3,FALSE)+VLOOKUP(C19,$A9:$C12,3,FALSE))=5,(VLOOKUP(B19,$A9:$C12,3,FALSE)+VLOOKUP(C19,$A9:$C12,3,FALSE))=4),"2º-3º","3º-4º"))))</f>
        <v>NO</v>
      </c>
      <c r="B19" s="70" t="str">
        <f>A11</f>
        <v>Patinador#3</v>
      </c>
      <c r="C19" s="197" t="str">
        <f>A12</f>
        <v>Patinador#4</v>
      </c>
      <c r="D19" s="196" t="str">
        <f>IFERROR(ABS(1-B11/B12),"-")</f>
        <v>-</v>
      </c>
      <c r="E19" s="323"/>
      <c r="F19" s="222"/>
      <c r="G19" s="244"/>
      <c r="H19" s="223"/>
      <c r="I19" s="225"/>
      <c r="J19" s="226"/>
      <c r="K19" s="227"/>
      <c r="L19" s="228"/>
      <c r="M19" s="242"/>
      <c r="N19" s="230"/>
      <c r="O19" s="223"/>
      <c r="P19" s="231"/>
      <c r="Q19" s="229"/>
      <c r="R19" s="230"/>
      <c r="S19" s="223"/>
      <c r="T19" s="231"/>
      <c r="U19" s="20" t="str" cm="1">
        <f t="array" aca="1" ref="U19" ca="1">IFERROR(IF(W19="","",IF(OR(W19="CAIDA",X19="CAIDA",AND(W19="CORTO",X19="")),0,ROUND(_xlfn.IFS(Z19=1,W19+AJ19,AA19=1,X19+AK19,AB19=1,Y19+AL19,AND(AC19=1,SUM(AC19:AE19)=1),AF19+AM19,AND(AD19=1,SUM(AC19:AE19)=1),AG19+AN19,AND(AE19=1,SUM(AC19:AE19)=1),AH19+AO19,AND(SUM(AC19:AE19)=2,AC19=1,AE19=1),MAX(AF19+OFFSET(AF19,0,7),AH19+OFFSET(AH19,0,7)),SUM(AC19:AE19)=3,AI19+AP19),1))),"Revisa")</f>
        <v/>
      </c>
      <c r="V19" s="38">
        <f>IF(F19="",0,IF(OR(F19&amp;G19=F16&amp;G16,F19&amp;G19=F17&amp;G17,F19&amp;G19=F18&amp;G18,F19&amp;G19=N16&amp;O16,F19&amp;G19=N17&amp;O17,F19&amp;G19=N18&amp;O18,F19&amp;G19=R16&amp;S16,F19&amp;G19=R17&amp;S17,F19&amp;G19=R18&amp;S18),1,IF(N19="",0,IF(OR(N19&amp;O19=F16&amp;G16,N19&amp;O19=F17&amp;G17,N19&amp;O19=F18&amp;G18,N19&amp;O19=N16&amp;O16,N19&amp;O19=N17&amp;O17,N19&amp;O19=N18&amp;O18,N19&amp;O19=R16&amp;S16,N19&amp;O19=R17&amp;S17,N19&amp;O19=R18&amp;S18),1,IF(R19="",0,IF(OR(R19&amp;S19=F16&amp;G16,R19&amp;S19=F17&amp;G17,R19&amp;S19=F18&amp;G18,R19&amp;S19=N16&amp;O16,R19&amp;S19=N17&amp;O17,R19&amp;S19=N18,O18,R19&amp;S19=R16&amp;S16,R19&amp;S19=R17&amp;S17,R19&amp;S19=R18&amp;S18),1,0))))))</f>
        <v>0</v>
      </c>
      <c r="W19" s="15" t="str">
        <f>IF(H19="","",IF(H19=0,"CAIDA",IF(H19=1,"CORTO",VLOOKUP(F19&amp;LEFT(G19,1),Table1[[Full_Name]:[METROS15]],Deducciones_Bonus_Tablas!$AF$1,FALSE))))</f>
        <v/>
      </c>
      <c r="X19" s="15" t="str">
        <f>IF(P19="","",IF(P19=0,"CAIDA",IF(P19=1,"CORTO",VLOOKUP(N19&amp;LEFT(O19,1),Table1[[Full_Name]:[METROS15]],Deducciones_Bonus_Tablas!$AF$1,FALSE))))</f>
        <v/>
      </c>
      <c r="Y19" s="15" t="str">
        <f>IF(T19="","",IF(T19=0,"CAIDA",IF(T19=1,"CORTO",VLOOKUP(R19&amp;LEFT(S19,1),Table1[[Full_Name]:[METROS15]],Deducciones_Bonus_Tablas!$AF$1,FALSE))))</f>
        <v/>
      </c>
      <c r="Z19" s="38">
        <f t="shared" si="15"/>
        <v>1</v>
      </c>
      <c r="AA19" s="38">
        <f t="shared" si="16"/>
        <v>1</v>
      </c>
      <c r="AB19" s="38">
        <f t="shared" si="17"/>
        <v>1</v>
      </c>
      <c r="AC19" s="38">
        <f t="shared" si="18"/>
        <v>0</v>
      </c>
      <c r="AD19" s="38">
        <f t="shared" si="19"/>
        <v>0</v>
      </c>
      <c r="AE19" s="38">
        <f t="shared" si="20"/>
        <v>0</v>
      </c>
      <c r="AF19" s="15" t="str">
        <f>IF(AC19=0,"",MAX(W19,X19)+VLOOKUP(MIN(AQ19,AS19),Deducciones_Bonus_Tablas!$H$2:$I$41,2,FALSE)*(IF(F19=N19,Deducciones_Bonus_Tablas!$N$34,IF(ABS(AQ19-AS19)&lt;=4,Deducciones_Bonus_Tablas!$N$32,IF(ABS(AQ19-AS19)&lt;=10,Deducciones_Bonus_Tablas!$N$33,IF(ABS(AQ19-AS19)&gt;10,Deducciones_Bonus_Tablas!$N$34))))+IF(AS19&gt;AQ19,Deducciones_Bonus_Tablas!$Q$31,IF(AS19&lt;AQ19,Deducciones_Bonus_Tablas!$Q$33,0))))</f>
        <v/>
      </c>
      <c r="AG19" s="15" t="str">
        <f>IF(AD19=0,"",MAX(X19,Y19)+VLOOKUP(MIN(AS19,AU19),Deducciones_Bonus_Tablas!$H$2:$I$41,2,FALSE)*(IF(N19=R19,Deducciones_Bonus_Tablas!$N$34,IF(ABS(AS19-AU19)&lt;=4,Deducciones_Bonus_Tablas!$N$32,IF(ABS(AS19-AU19)&lt;=10,Deducciones_Bonus_Tablas!$N$33,IF(ABS(AS19-AU19)&gt;10,Deducciones_Bonus_Tablas!$N$34))))+IF(AU19&gt;AS19,Deducciones_Bonus_Tablas!$Q$31,IF(AU19&lt;AS19,Deducciones_Bonus_Tablas!$Q$33,0))))</f>
        <v/>
      </c>
      <c r="AH19" s="15" t="str">
        <f>IF(AE19=0,"",MAX(W19,Y19)+VLOOKUP(MIN(AQ19,AU19),Deducciones_Bonus_Tablas!$H$2:$I$41,2,FALSE)*(IF(F19=R19,Deducciones_Bonus_Tablas!$N$34,IF(ABS(AQ19-AU19)&lt;=4,Deducciones_Bonus_Tablas!$N$32,IF(ABS(AQ19-AU19)&lt;=10,Deducciones_Bonus_Tablas!$N$33,IF(ABS(AQ19-AU19)&gt;10,Deducciones_Bonus_Tablas!$N$34))))+IF(AU19&gt;AQ19,Deducciones_Bonus_Tablas!$Q$31,IF(AU19&lt;AQ19,Deducciones_Bonus_Tablas!$Q$33,0))))</f>
        <v/>
      </c>
      <c r="AI19" s="15" t="str">
        <f>IF(OR(AC19&lt;&gt;1,AD19&lt;&gt;1,AE19&lt;&gt;1),"",MAX(W19,X19,Y19)+VLOOKUP(MIN(AQ19,AS19),Deducciones_Bonus_Tablas!$H$2:$I$41,2,FALSE)*(IF(F19=N19,Deducciones_Bonus_Tablas!$N$34,IF(ABS(AQ19-AS19)&lt;=4,Deducciones_Bonus_Tablas!$N$32,IF(ABS(AQ19-AS19)&lt;=10,Deducciones_Bonus_Tablas!$N$33,IF(ABS(AQ19-AS19)&gt;10,Deducciones_Bonus_Tablas!$N$34))))+IF(AS19&gt;AQ19,Deducciones_Bonus_Tablas!$Q$31,IF(AS19&lt;AQ19,Deducciones_Bonus_Tablas!$Q$33,0)))+VLOOKUP(MIN(AS19,AU19),Deducciones_Bonus_Tablas!$H$2:$I$41,2,FALSE)*(IF(N19=R19,Deducciones_Bonus_Tablas!$N$34,IF(ABS(AS19-AU19)&lt;=4,Deducciones_Bonus_Tablas!$N$32,IF(ABS(AS19-AU19)&lt;=10,Deducciones_Bonus_Tablas!$N$33,IF(ABS(AS19-AU19)&gt;10,Deducciones_Bonus_Tablas!$N$34))))+IF(AU19&gt;AS19,Deducciones_Bonus_Tablas!$Q$31,IF(AU19&lt;AS19,Deducciones_Bonus_Tablas!$Q$33,0))))</f>
        <v/>
      </c>
      <c r="AJ19" s="15" t="str">
        <f t="shared" si="21"/>
        <v/>
      </c>
      <c r="AK19" s="15" t="str">
        <f t="shared" si="22"/>
        <v/>
      </c>
      <c r="AL19" s="15" t="str">
        <f t="shared" si="23"/>
        <v/>
      </c>
      <c r="AM19" s="15" t="str">
        <f>IF(OR(SUM(AC19:AE19)=3,AC19&lt;&gt;1),"",AF19*(SUM(BA19:BC19)+(W19*AZ19+X19*BE19)/(W19+X19)+BG19+IF(AW19&lt;&gt;AX19,Deducciones_Bonus_Tablas!$N$43,0))+X19*BD19)</f>
        <v/>
      </c>
      <c r="AN19" s="15" t="str">
        <f>IF(OR(SUM(AC19:AE19)=3,AD19&lt;&gt;1),"",AG19*(SUM(BA19:BC19)+(X19*BE19+Y19*BF19)/(X19+Y19)+BG19+IF(AX19&lt;&gt;AY19,Deducciones_Bonus_Tablas!$N$43,0))+Y19*BD19)</f>
        <v/>
      </c>
      <c r="AO19" s="15" t="str">
        <f>IF(OR(SUM(AC19:AE19)=3,AE19&lt;&gt;1),"",AH19*(SUM(BA19:BC19)+(W19*AZ19+Y19*BF19)/(W19+Y19)+BG19+IF(AW19&lt;&gt;AY19,Deducciones_Bonus_Tablas!$N$43,0))+Y19*BD19)</f>
        <v/>
      </c>
      <c r="AP19" s="15" t="str">
        <f>IF(SUM(AC19:AE19)&lt;&gt;3,"",AI19*(SUM(BA19:BC19)+(W19*AZ19+X19*BE19+Y19*BF19)/(W19+X19+BF19)+BG19+Deducciones_Bonus_Tablas!$N$44+(COUNTA(_xlfn.UNIQUE(AW19:AY19,TRUE,FALSE))-1)*Deducciones_Bonus_Tablas!$N$43)+Y19*BD19)</f>
        <v/>
      </c>
      <c r="AQ19" s="38" t="str">
        <f>IF(H19&lt;2,"",VLOOKUP(F19&amp;LEFT(G19,1),Table1[[Full_Name]:[METROS15]],Deducciones_Bonus_Tablas!$AE$1,FALSE))</f>
        <v/>
      </c>
      <c r="AR19" s="38" t="str">
        <f>IF(H19&lt;2,"",VLOOKUP(F19&amp;LEFT(G19,1),Table1[[Full_Name]:[METROS15]],Deducciones_Bonus_Tablas!$AD$1,FALSE))</f>
        <v/>
      </c>
      <c r="AS19" s="38" t="str">
        <f>IF(P19&lt;2,"",VLOOKUP(N19&amp;LEFT(O19,1),Table1[[Full_Name]:[METROS15]],Deducciones_Bonus_Tablas!$AE$1,FALSE))</f>
        <v/>
      </c>
      <c r="AT19" s="38" t="str">
        <f>IF(P19&lt;2,"",VLOOKUP(N19&amp;LEFT(O19,1),Table1[[Full_Name]:[METROS15]],Deducciones_Bonus_Tablas!$AD$1,FALSE))</f>
        <v/>
      </c>
      <c r="AU19" s="38" t="str">
        <f>IF(T19&lt;2,"",VLOOKUP(R19&amp;LEFT(S19,1),Table1[[Full_Name]:[METROS15]],Deducciones_Bonus_Tablas!$AE$1,FALSE))</f>
        <v/>
      </c>
      <c r="AV19" s="38" t="str">
        <f>IF(T19&lt;2,"",VLOOKUP(R19&amp;LEFT(S19,1),Table1[[Full_Name]:[METROS15]],Deducciones_Bonus_Tablas!$AD$1,FALSE))</f>
        <v/>
      </c>
      <c r="AW19" s="38" t="str">
        <f>IF(H19&lt;2,"",VLOOKUP(F19&amp;LEFT(G19,1),Table1[[Full_Name]:[METROS15]],Deducciones_Bonus_Tablas!$AC$1,FALSE))</f>
        <v/>
      </c>
      <c r="AX19" s="38" t="str">
        <f>IF(P19&lt;2,"",VLOOKUP(N19&amp;LEFT(O19,1),Table1[[Full_Name]:[METROS15]],Deducciones_Bonus_Tablas!$AC$1,FALSE))</f>
        <v/>
      </c>
      <c r="AY19" s="38" t="str">
        <f>IF(T19&lt;2,"",VLOOKUP(R19&amp;LEFT(S19,1),Table1[[Full_Name]:[METROS15]],Deducciones_Bonus_Tablas!$AC$1,FALSE))</f>
        <v/>
      </c>
      <c r="AZ19" s="54" t="str">
        <f>IF(F19="","",IF(OR(H19=0,H19=""),"CAIDA",IF(H19=1,"CORTO",IF(OR(BH19=2,BH19=3,BI19=1,BJ19=1,BL19=11),0,IF(SUM(AC19:AE19)=0,INDEX(Table1[[Full_Name]:[METROS15]],MATCH(F19&amp;LEFT(G19,1),Table1[Full_Name],0),MATCH("I"&amp;H19,Deducciones_Bonus_Tablas!$AB$2:$BN$2,0)),INDEX(Table1[[Full_Name]:[METROS15]],MATCH(F19&amp;LEFT(G19,1),Table1[Full_Name],0),MATCH("C"&amp;H19,Deducciones_Bonus_Tablas!$AB$2:$BN$2,0)))))))</f>
        <v/>
      </c>
      <c r="BA19" s="5" cm="1">
        <f t="array" ref="BA19">IF(OR(I19="",F19="",I19="B"),0,_xlfn.IFS($Z19=1,VLOOKUP($F19&amp;LEFT($G19,1),Table1[[Full_Name]:[METROS15]],MATCH("C"&amp;I19,Deducciones_Bonus_Tablas!$AB$2:$BN$2,0),FALSE),$AA19=1,VLOOKUP($N19&amp;LEFT($O19,1),Table1[[Full_Name]:[METROS15]],MATCH("C"&amp;I19,Deducciones_Bonus_Tablas!$AB$2:$BN$2,0),FALSE),$AB19=1,VLOOKUP($R19&amp;LEFT($S19,1),Table1[[Full_Name]:[METROS15]],MATCH("C"&amp;I19,Deducciones_Bonus_Tablas!$AB$2:$BN$2,0),FALSE),$AC19=1,AVERAGE(VLOOKUP($F19&amp;LEFT($G19,1),Table1[[Full_Name]:[METROS15]],MATCH("C"&amp;I19,Deducciones_Bonus_Tablas!$AB$2:$BN$2,0),FALSE),VLOOKUP($N19&amp;LEFT($O19,1),Table1[[Full_Name]:[METROS15]],MATCH("C"&amp;I19,Deducciones_Bonus_Tablas!$AB$2:$BN$2,0),FALSE)),$AD19=1,AVERAGE(VLOOKUP($R19&amp;LEFT($S19,1),Table1[[Full_Name]:[METROS15]],MATCH("C"&amp;I19,Deducciones_Bonus_Tablas!$AB$2:$BN$2,0),FALSE),VLOOKUP($N19&amp;LEFT($O19,1),Table1[[Full_Name]:[METROS15]],MATCH("C"&amp;I19,Deducciones_Bonus_Tablas!$AB$2:$BN$2,0),FALSE)),$AE19=1,AVERAGE(VLOOKUP($R19&amp;LEFT($S19,1),Table1[[Full_Name]:[METROS15]],MATCH("C"&amp;I19,Deducciones_Bonus_Tablas!$AB$2:$BN$2,0),FALSE),VLOOKUP($F19&amp;LEFT($G19,1),Table1[[Full_Name]:[METROS15]],MATCH("C"&amp;I19,Deducciones_Bonus_Tablas!$AB$2:$BN$2,0),FALSE))))</f>
        <v>0</v>
      </c>
      <c r="BB19" s="5" cm="1">
        <f t="array" ref="BB19">IF(OR(J19="",G19="",J19="B"),0,_xlfn.IFS($Z19=1,VLOOKUP($F19&amp;LEFT($G19,1),Table1[[Full_Name]:[METROS15]],MATCH("T"&amp;J19,Deducciones_Bonus_Tablas!$AB$2:$BN$2,0),FALSE),$AA19=1,VLOOKUP($N19&amp;LEFT($O19,1),Table1[[Full_Name]:[METROS15]],MATCH("T"&amp;J19,Deducciones_Bonus_Tablas!$AB$2:$BN$2,0),FALSE),$AB19=1,VLOOKUP($R19&amp;LEFT($S19,1),Table1[[Full_Name]:[METROS15]],MATCH("T"&amp;J19,Deducciones_Bonus_Tablas!$AB$2:$BN$2,0),FALSE),$AC19=1,AVERAGE(VLOOKUP($F19&amp;LEFT($G19,1),Table1[[Full_Name]:[METROS15]],MATCH("T"&amp;J19,Deducciones_Bonus_Tablas!$AB$2:$BN$2,0),FALSE),VLOOKUP($N19&amp;LEFT($O19,1),Table1[[Full_Name]:[METROS15]],MATCH("T"&amp;J19,Deducciones_Bonus_Tablas!$AB$2:$BN$2,0),FALSE)),$AD19=1,AVERAGE(VLOOKUP($R19&amp;LEFT($S19,1),Table1[[Full_Name]:[METROS15]],MATCH("T"&amp;J19,Deducciones_Bonus_Tablas!$AB$2:$BN$2,0),FALSE),VLOOKUP($N19&amp;LEFT($O19,1),Table1[[Full_Name]:[METROS15]],MATCH("T"&amp;J19,Deducciones_Bonus_Tablas!$AB$2:$BN$2,0),FALSE)),$AE19=1,AVERAGE(VLOOKUP($R19&amp;LEFT($S19,1),Table1[[Full_Name]:[METROS15]],MATCH("T"&amp;J19,Deducciones_Bonus_Tablas!$AB$2:$BN$2,0),FALSE),VLOOKUP($F19&amp;LEFT($G19,1),Table1[[Full_Name]:[METROS15]],MATCH("T"&amp;J19,Deducciones_Bonus_Tablas!$AB$2:$BN$2,0),FALSE))))</f>
        <v>0</v>
      </c>
      <c r="BC19" s="5" cm="1">
        <f t="array" ref="BC19">IF(OR(K19="",H19="",K19="B"),0,_xlfn.IFS($Z19=1,VLOOKUP($F19&amp;LEFT($G19,1),Table1[[Full_Name]:[METROS15]],MATCH("P"&amp;K19,Deducciones_Bonus_Tablas!$AB$2:$BN$2,0),FALSE),$AA19=1,VLOOKUP($N19&amp;LEFT($O19,1),Table1[[Full_Name]:[METROS15]],MATCH("P"&amp;K19,Deducciones_Bonus_Tablas!$AB$2:$BN$2,0),FALSE),$AB19=1,VLOOKUP($R19&amp;LEFT($S19,1),Table1[[Full_Name]:[METROS15]],MATCH("P"&amp;K19,Deducciones_Bonus_Tablas!$AB$2:$BN$2,0),FALSE),$AC19=1,AVERAGE(VLOOKUP($F19&amp;LEFT($G19,1),Table1[[Full_Name]:[METROS15]],MATCH("P"&amp;K19,Deducciones_Bonus_Tablas!$AB$2:$BN$2,0),FALSE),VLOOKUP($N19&amp;LEFT($O19,1),Table1[[Full_Name]:[METROS15]],MATCH("P"&amp;K19,Deducciones_Bonus_Tablas!$AB$2:$BN$2,0),FALSE)),$AD19=1,AVERAGE(VLOOKUP($R19&amp;LEFT($S19,1),Table1[[Full_Name]:[METROS15]],MATCH("P"&amp;K19,Deducciones_Bonus_Tablas!$AB$2:$BN$2,0),FALSE),VLOOKUP($N19&amp;LEFT($O19,1),Table1[[Full_Name]:[METROS15]],MATCH("P"&amp;K19,Deducciones_Bonus_Tablas!$AB$2:$BN$2,0),FALSE)),$AE19=1,AVERAGE(VLOOKUP($R19&amp;LEFT($S19,1),Table1[[Full_Name]:[METROS15]],MATCH("P"&amp;K19,Deducciones_Bonus_Tablas!$AB$2:$BN$2,0),FALSE),VLOOKUP($F19&amp;LEFT($G19,1),Table1[[Full_Name]:[METROS15]],MATCH("P"&amp;K19,Deducciones_Bonus_Tablas!$AB$2:$BN$2,0),FALSE))))</f>
        <v>0</v>
      </c>
      <c r="BD19" s="5">
        <f>IF(OR(F19="",AND(OR(L19="",L19="S"),BK19=0,OR(BI19=0,BI19=1),OR(BL19=0,BL19=11,AND(BL19=1,Q19&lt;3,T19&gt;1)),OR(BQ19=0,BQ19=11),BP19=0,BH19&lt;&gt;33,BM19&lt;&gt;33,BI19&lt;&gt;11,BN19&lt;&gt;11)),0,IF(Z19=1,VLOOKUP($F19&amp;LEFT($G19,1),Table1[[Full_Name]:[METROS15]],MATCH(IF(OR(BK19=1,BL19=1,BI19=11,BH19=33),"N",L19),Deducciones_Bonus_Tablas!$AB$2:$BN$2,0),FALSE),IF(OR(AA19=1,AND(AC19=1,SUM(AC19:AE19)=1),AND(AD19=1,OR(BP19=1,BQ19=1,BN19=11,BM19=33))),VLOOKUP($N19&amp;LEFT($O19,1),Table1[[Full_Name]:[METROS15]],MATCH(IF(OR(BP19=1,BQ19=1,BN19=11,BM19=33),"N",L19),Deducciones_Bonus_Tablas!$AB$2:$BN$2,0),FALSE),VLOOKUP($R19&amp;LEFT($S19,1),Table1[[Full_Name]:[METROS15]],MATCH(L19,Deducciones_Bonus_Tablas!$AB$2:$BN$2,0),FALSE))))</f>
        <v>0</v>
      </c>
      <c r="BE19" s="54" t="str">
        <f>IF(N19="","",IF(OR(P19=1,P19=0,BH19=22,BH19=33,BI19=11,BK19=1,BL19=1,BM19=2,BM19=3,BN19=1,BO19=1,BQ19=11),0,IF(SUM(AC19:AE19)=0,INDEX(Table1[[Full_Name]:[METROS15]],MATCH(N19&amp;LEFT(O19,1),Table1[Full_Name],0),MATCH("I"&amp;P19,Deducciones_Bonus_Tablas!$AB$2:$BN$2,0)),INDEX(Table1[[Full_Name]:[METROS15]],MATCH(N19&amp;LEFT(O19,1),Table1[Full_Name],0),MATCH("C"&amp;P19,Deducciones_Bonus_Tablas!$AB$2:$BN$2,0)))))</f>
        <v/>
      </c>
      <c r="BF19" s="54" t="str">
        <f>IF(R19="","",IF(OR(T19=1,T19=0,BM19=22,BM19=33,BN19=11,BP19=1,BQ19=1),0,IF(SUM(AC19:AE19)=0,INDEX(Table1[[Full_Name]:[METROS15]],MATCH(R19&amp;LEFT(S19,1),Table1[Full_Name],0),MATCH("I"&amp;T19,Deducciones_Bonus_Tablas!$AB$2:$BN$2,0)),INDEX(Table1[[Full_Name]:[METROS15]],MATCH(R19&amp;LEFT(S19,1),Table1[Full_Name],0),MATCH("C"&amp;T19,Deducciones_Bonus_Tablas!$AB$2:$BN$2,0)))))</f>
        <v/>
      </c>
      <c r="BG19" s="5">
        <f>IF(OR(BH19=2,BH19=3,BH19=33,BI19=1,BI19=11,BJ19=1,BM19=2,BM19=22,BM19=3,BM19=33,BN19=1,BN19=11,BO19=1),Deducciones_Bonus_Tablas!$N$45,0)+IF(AND(OR(BH19=2,BH19=3,BI19=1,BJ19=1),OR(BM19=33,BN19=11)),Deducciones_Bonus_Tablas!$N$46,0)</f>
        <v>0</v>
      </c>
      <c r="BH19" s="5">
        <f>IF(OR(H19&lt;2,P19&lt;2),0,IF(OR(AR19&lt;&gt;"E",AT19&lt;&gt;"E"),0,IF(AND(COUNTIF(Table2[Excepcion E],F19&amp;LEFT(G19,1))=1,COUNTIF(Table2[Excepcion E],N19&amp;LEFT(O19,1))=1),1,IF(COUNTIF(Table2[Excepcion E],F19&amp;LEFT(G19,1))=1,IF(F19=N19,2,IF(AND(AW19=AX19,G19=O19),3,4)),IF(COUNTIF(Table2[Excepcion E],N19&amp;LEFT(O19,1)),IF(F19=N19,22,IF(AND(AW19=AX19,G19=O19),33,4)),5)))))</f>
        <v>0</v>
      </c>
      <c r="BI19" s="5">
        <f>IF(OR(H19&lt;2,P19&lt;2),0,IF(AND(COUNTIF(Table2[Excepcion E],F19&amp;LEFT(G19,1))=1,AT19&lt;&gt;"E"),1,IF(AND(COUNTIF(Table2[Excepcion E],N19&amp;LEFT(O19,1))=1,AR19&lt;&gt;"E"),11,0)))</f>
        <v>0</v>
      </c>
      <c r="BJ19" s="5" t="str">
        <f t="shared" si="24"/>
        <v/>
      </c>
      <c r="BK19" s="5">
        <f t="shared" si="25"/>
        <v>0</v>
      </c>
      <c r="BL19" s="5">
        <f t="shared" si="26"/>
        <v>0</v>
      </c>
      <c r="BM19" s="5">
        <f>IF(OR(P19&lt;2,T19&lt;2),0,IF(OR(AT19&lt;&gt;"E",AV19&lt;&gt;"E"),0,IF(AND(COUNTIF(Table2[Excepcion E],N19&amp;LEFT(O19,1))=1,COUNTIF(Table2[Excepcion E],R19&amp;LEFT(S19,1))=1),1,IF(COUNTIF(Table2[Excepcion E],N19&amp;LEFT(O19,1))=1,IF(N19=R19,2,IF(AND(AX19=AY19,O19=S19),3,4)),IF(COUNTIF(Table2[Excepcion E],R19&amp;LEFT(S19,1)),IF(N19=R19,22,IF(AND(AX19=AY19,O19=S19),33,4)),5)))))</f>
        <v>0</v>
      </c>
      <c r="BN19" s="5">
        <f>IF(OR(P19&lt;2,T19&lt;2),0,IF(AND(COUNTIF(Table2[Excepcion E],N19&amp;LEFT(O19,1))=1,AV19&lt;&gt;"E"),1,IF(AND(COUNTIF(Table2[Excepcion E],R19&amp;LEFT(S19,1))=1,AT19&lt;&gt;"E"),11,0)))</f>
        <v>0</v>
      </c>
      <c r="BO19" s="5" t="str">
        <f t="shared" si="27"/>
        <v/>
      </c>
      <c r="BP19" s="5">
        <f t="shared" si="28"/>
        <v>0</v>
      </c>
      <c r="BQ19" s="5">
        <f t="shared" si="29"/>
        <v>0</v>
      </c>
    </row>
    <row r="20" spans="1:69" s="1" customFormat="1" ht="18.75" customHeight="1" thickBot="1" x14ac:dyDescent="0.3">
      <c r="A20" s="279">
        <f>IFERROR(MATCH("2º-3º",A14:A19,0),0)</f>
        <v>0</v>
      </c>
      <c r="B20" s="279"/>
      <c r="C20" s="279"/>
      <c r="D20" s="302"/>
      <c r="E20" s="164" t="s">
        <v>126</v>
      </c>
      <c r="F20" s="194" t="str" cm="1">
        <f t="array" ref="F20">IF(H22="","",IF(U23="",U22,IF(U24="",SUM(U22:U23),IF(U25="",SUM(U22:U24),IF(AND(COUNTBLANK(U22:U25)=0,O20&lt;2),SUM(LARGE(U22:U25,_xlfn.SEQUENCE(3)))-1000,MAX(IF(SUMPRODUCT((AW22:AY24&lt;&gt;"")/COUNTIF(AW22:AY24,AW22:AY24&amp;""))&gt;=2,SUM(U22:U24),0),IF(SUMPRODUCT((AW23:AY25&lt;&gt;"")/COUNTIF(AW23:AY25,AW23:AY25&amp;""))&gt;=2,SUM(U23:U25),0),IF((((COUNTIFS(AW22:AY23,1,AW22:AY23,"&lt;&gt;")+COUNTIFS(AW25:AY25,1,AW25:AY25,"&lt;&gt;"))&gt;=1)+((COUNTIFS(AW22:AY23,2,AW22:AY23,"&lt;&gt;")+COUNTIFS(AW25:AY25,2,AW25:AY25,"&lt;&gt;"))&gt;=1))+((COUNTIFS(AW22:AY23,3,AW22:AY23,"&lt;&gt;")+COUNTIFS(AW25:AY25,3,AW25:AY25,"&lt;&gt;"))&gt;=1)+((COUNTIFS(AW22:AY23,4,AW22:AY23,"&lt;&gt;")+COUNTIFS(AW25:AY25,4,AW25:AY25,"&lt;&gt;"))&gt;=1)&gt;=2,U22+U23+U25,0),IF((((COUNTIFS(AW22:AY22,1,AW22:AY22,"&lt;&gt;")+COUNTIFS(AW24:AY25,1,AW24:AY25,"&lt;&gt;"))&gt;=1)+((COUNTIFS(AW22:AY22,2,AW22:AY22,"&lt;&gt;")+COUNTIFS(AW24:AY25,2,AW24:AY25,"&lt;&gt;"))&gt;=1))+((COUNTIFS(AW22:AY22,3,AW22:AY22,"&lt;&gt;")+COUNTIFS(AW24:AY25,3,AW24:AY25,"&lt;&gt;"))&gt;=1)+((COUNTIFS(AW22:AY22,4,AW22:AY22,"&lt;&gt;")+COUNTIFS(AW24:AY25,4,AW24:AY25,"&lt;&gt;"))&gt;=1)&gt;=2,U22+U24+U25,0)))))))</f>
        <v/>
      </c>
      <c r="G20" s="182"/>
      <c r="H20" s="183"/>
      <c r="I20" s="313" t="s">
        <v>128</v>
      </c>
      <c r="J20" s="314"/>
      <c r="K20" s="315"/>
      <c r="L20" s="316"/>
      <c r="M20" s="165"/>
      <c r="N20" s="166" t="s">
        <v>178</v>
      </c>
      <c r="O20" s="195" t="str" cm="1">
        <f t="array" ref="O20">IF(F22="","",SUM(IF(AW22:AY25&lt;&gt;"",1/COUNTIF(AW22:AY25,AW22:AY25), 0)))</f>
        <v/>
      </c>
      <c r="P20" s="162"/>
      <c r="Q20" s="162"/>
      <c r="R20" s="162"/>
      <c r="S20" s="162"/>
      <c r="T20" s="162"/>
      <c r="V20" s="5"/>
      <c r="W20" s="294"/>
      <c r="X20" s="294"/>
      <c r="Y20" s="5"/>
      <c r="Z20" s="301" t="s">
        <v>326</v>
      </c>
      <c r="AA20" s="301" t="s">
        <v>327</v>
      </c>
      <c r="AB20" s="301" t="s">
        <v>328</v>
      </c>
      <c r="AC20" s="301" t="s">
        <v>322</v>
      </c>
      <c r="AD20" s="301" t="s">
        <v>324</v>
      </c>
      <c r="AE20" s="301" t="s">
        <v>323</v>
      </c>
      <c r="AF20" s="301" t="s">
        <v>321</v>
      </c>
      <c r="AG20" s="301" t="s">
        <v>320</v>
      </c>
      <c r="AH20" s="301" t="s">
        <v>319</v>
      </c>
      <c r="AI20" s="301" t="s">
        <v>330</v>
      </c>
      <c r="AJ20" s="43"/>
      <c r="AK20" s="43"/>
      <c r="AL20" s="43"/>
      <c r="AM20" s="301" t="s">
        <v>313</v>
      </c>
      <c r="AN20" s="301" t="s">
        <v>314</v>
      </c>
      <c r="AO20" s="301" t="s">
        <v>331</v>
      </c>
      <c r="AP20" s="301" t="s">
        <v>332</v>
      </c>
      <c r="AQ20" s="5"/>
      <c r="AR20" s="5"/>
      <c r="AS20" s="5"/>
      <c r="AT20" s="5"/>
      <c r="AU20" s="5"/>
      <c r="AV20" s="5"/>
      <c r="AW20" s="294" t="s">
        <v>164</v>
      </c>
      <c r="AX20" s="294"/>
      <c r="AY20" s="294"/>
      <c r="AZ20" s="5" t="s">
        <v>173</v>
      </c>
      <c r="BA20" s="294" t="s">
        <v>147</v>
      </c>
      <c r="BB20" s="301" t="s">
        <v>277</v>
      </c>
      <c r="BC20" s="294" t="s">
        <v>148</v>
      </c>
      <c r="BD20" s="294" t="s">
        <v>60</v>
      </c>
      <c r="BE20" s="5" t="s">
        <v>174</v>
      </c>
      <c r="BF20" s="5" t="s">
        <v>315</v>
      </c>
      <c r="BG20" s="301" t="s">
        <v>292</v>
      </c>
      <c r="BH20" s="294" t="s">
        <v>317</v>
      </c>
      <c r="BI20" s="294"/>
      <c r="BJ20" s="294"/>
      <c r="BK20" s="294"/>
      <c r="BL20" s="294"/>
      <c r="BM20" s="294" t="s">
        <v>318</v>
      </c>
      <c r="BN20" s="294"/>
      <c r="BO20" s="294"/>
      <c r="BP20" s="294"/>
      <c r="BQ20" s="294"/>
    </row>
    <row r="21" spans="1:69" s="1" customFormat="1" ht="18.75" customHeight="1" thickBot="1" x14ac:dyDescent="0.35">
      <c r="A21" s="303" t="str">
        <f>IF(A20&gt;0,"BEST SLIDE ENTRE "&amp;B36&amp;" Y "&amp;B37,"")</f>
        <v/>
      </c>
      <c r="B21" s="303"/>
      <c r="C21" s="303"/>
      <c r="D21" s="304"/>
      <c r="E21" s="321" t="s">
        <v>132</v>
      </c>
      <c r="F21" s="167" t="s">
        <v>117</v>
      </c>
      <c r="G21" s="184" t="s">
        <v>119</v>
      </c>
      <c r="H21" s="185" t="s">
        <v>121</v>
      </c>
      <c r="I21" s="170" t="s">
        <v>149</v>
      </c>
      <c r="J21" s="171" t="s">
        <v>275</v>
      </c>
      <c r="K21" s="172" t="s">
        <v>136</v>
      </c>
      <c r="L21" s="173" t="s">
        <v>13</v>
      </c>
      <c r="M21" s="174" t="s">
        <v>276</v>
      </c>
      <c r="N21" s="175" t="s">
        <v>118</v>
      </c>
      <c r="O21" s="167" t="s">
        <v>120</v>
      </c>
      <c r="P21" s="186" t="s">
        <v>122</v>
      </c>
      <c r="Q21" s="177" t="s">
        <v>309</v>
      </c>
      <c r="R21" s="168" t="s">
        <v>305</v>
      </c>
      <c r="S21" s="169" t="s">
        <v>306</v>
      </c>
      <c r="T21" s="176" t="s">
        <v>307</v>
      </c>
      <c r="U21" s="4" t="s">
        <v>123</v>
      </c>
      <c r="V21" s="5" t="s">
        <v>293</v>
      </c>
      <c r="W21" s="5" t="s">
        <v>124</v>
      </c>
      <c r="X21" s="5" t="s">
        <v>125</v>
      </c>
      <c r="Y21" s="5" t="s">
        <v>310</v>
      </c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5" t="s">
        <v>169</v>
      </c>
      <c r="AK21" s="5" t="s">
        <v>170</v>
      </c>
      <c r="AL21" s="5" t="s">
        <v>325</v>
      </c>
      <c r="AM21" s="301"/>
      <c r="AN21" s="301"/>
      <c r="AO21" s="301"/>
      <c r="AP21" s="301"/>
      <c r="AQ21" s="294" t="s">
        <v>165</v>
      </c>
      <c r="AR21" s="294"/>
      <c r="AS21" s="294" t="s">
        <v>166</v>
      </c>
      <c r="AT21" s="294"/>
      <c r="AU21" s="294" t="s">
        <v>312</v>
      </c>
      <c r="AV21" s="294"/>
      <c r="AW21" s="5" t="s">
        <v>162</v>
      </c>
      <c r="AX21" s="5" t="s">
        <v>163</v>
      </c>
      <c r="AY21" s="5" t="s">
        <v>311</v>
      </c>
      <c r="AZ21" s="5" t="s">
        <v>172</v>
      </c>
      <c r="BA21" s="294"/>
      <c r="BB21" s="301"/>
      <c r="BC21" s="294"/>
      <c r="BD21" s="294"/>
      <c r="BE21" s="5" t="s">
        <v>172</v>
      </c>
      <c r="BF21" s="5" t="s">
        <v>316</v>
      </c>
      <c r="BG21" s="301"/>
      <c r="BH21" s="5" t="s">
        <v>288</v>
      </c>
      <c r="BI21" s="5" t="s">
        <v>287</v>
      </c>
      <c r="BJ21" s="5" t="s">
        <v>291</v>
      </c>
      <c r="BK21" s="5" t="s">
        <v>290</v>
      </c>
      <c r="BL21" s="5" t="s">
        <v>296</v>
      </c>
      <c r="BM21" s="5" t="s">
        <v>288</v>
      </c>
      <c r="BN21" s="5" t="s">
        <v>287</v>
      </c>
      <c r="BO21" s="5" t="s">
        <v>291</v>
      </c>
      <c r="BP21" s="5" t="s">
        <v>290</v>
      </c>
      <c r="BQ21" s="5" t="s">
        <v>296</v>
      </c>
    </row>
    <row r="22" spans="1:69" s="1" customFormat="1" ht="18.75" customHeight="1" x14ac:dyDescent="0.3">
      <c r="A22" s="303"/>
      <c r="B22" s="303"/>
      <c r="C22" s="303"/>
      <c r="D22" s="304"/>
      <c r="E22" s="322"/>
      <c r="F22" s="212"/>
      <c r="G22" s="243"/>
      <c r="H22" s="213"/>
      <c r="I22" s="215"/>
      <c r="J22" s="216"/>
      <c r="K22" s="217"/>
      <c r="L22" s="218"/>
      <c r="M22" s="239"/>
      <c r="N22" s="220"/>
      <c r="O22" s="213"/>
      <c r="P22" s="214"/>
      <c r="Q22" s="219"/>
      <c r="R22" s="220"/>
      <c r="S22" s="213"/>
      <c r="T22" s="221"/>
      <c r="U22" s="18" t="str" cm="1">
        <f t="array" aca="1" ref="U22" ca="1">IFERROR(IF(W22="","",IF(OR(W22="CAIDA",X22="CAIDA",AND(W22="CORTO",X22="")),0,ROUND(_xlfn.IFS(Z22=1,W22+AJ22,AA22=1,X22+AK22,AB22=1,Y22+AL22,AND(AC22=1,SUM(AC22:AE22)=1),AF22+AM22,AND(AD22=1,SUM(AC22:AE22)=1),AG22+AN22,AND(AE22=1,SUM(AC22:AE22)=1),AH22+AO22,AND(SUM(AC22:AE22)=2,AC22=1,AE22=1),MAX(AF22+OFFSET(AF22,0,7),AH22+OFFSET(AH22,0,7)),SUM(AC22:AE22)=3,AI22+AP22),1))),"Revisa")</f>
        <v/>
      </c>
      <c r="V22" s="38">
        <f>IF(F22="",0,IF(OR(F22&amp;G22=F23&amp;G23,F22&amp;G22=F24&amp;G24,F22&amp;G22=F25&amp;G25,F22&amp;G22=N23&amp;O23,F22&amp;G22=N24&amp;O24,F22&amp;G22=N25&amp;O25,F22&amp;G22=R23&amp;S23,F22&amp;G22=R24&amp;S24,F22&amp;G22=R25&amp;S25),1,IF(N22="",0,IF(OR(N22&amp;O22=F23&amp;G23,N22&amp;O22=F24&amp;G24,N22&amp;O22=F25&amp;G25,N22&amp;O22=N23&amp;O23,N22&amp;O22=N24&amp;O24,N22&amp;O22=N25&amp;O25,N22&amp;O22=R23&amp;S23,N22&amp;O22=R24&amp;S24,N22&amp;O22=R25&amp;S25),1,IF(R22="",0,IF(OR(R22&amp;S22=F23&amp;G23,R22&amp;S22=F24&amp;G24,R22&amp;S22=F25&amp;G25,R22&amp;S22=N23&amp;O23,R22&amp;S22=N24&amp;O24,R22&amp;S22=N25,O25,R22&amp;S22=R23&amp;S23,R22&amp;S22=R24&amp;S24,R22&amp;S22=R25&amp;S25),1,0))))))</f>
        <v>0</v>
      </c>
      <c r="W22" s="15" t="str">
        <f>IF(H22="","",IF(H22=0,"CAIDA",IF(H22=1,"CORTO",VLOOKUP(F22&amp;LEFT(G22,1),Table1[[Full_Name]:[METROS15]],Deducciones_Bonus_Tablas!$AF$1,FALSE))))</f>
        <v/>
      </c>
      <c r="X22" s="15" t="str">
        <f>IF(P22="","",IF(P22=0,"CAIDA",IF(P22=1,"CORTO",VLOOKUP(N22&amp;LEFT(O22,1),Table1[[Full_Name]:[METROS15]],Deducciones_Bonus_Tablas!$AF$1,FALSE))))</f>
        <v/>
      </c>
      <c r="Y22" s="15" t="str">
        <f>IF(T22="","",IF(T22=0,"CAIDA",IF(T22=1,"CORTO",VLOOKUP(R22&amp;LEFT(S22,1),Table1[[Full_Name]:[METROS15]],Deducciones_Bonus_Tablas!$AF$1,FALSE))))</f>
        <v/>
      </c>
      <c r="Z22" s="38">
        <f>IF(OR(W22="CAIDA",X22="CAIDA",Y22="CAIDA",W22="CORTO",SUM(AC22:AE22)&gt;0),0,IF(AND(W22&gt;0,OR(X22="",X22="CORTO",M22&gt;2,BH22=22,BH22=33,BI22=11,BK22=1,BL22=1),OR(Y22="",Y22="CORTO",M22+P22+Q22&gt;2,BM22=1)),1,0))</f>
        <v>1</v>
      </c>
      <c r="AA22" s="38">
        <f>IF(OR(X22="CAIDA",Y22="CAIDA",W22="CAIDA",X22="CORTO",SUM(AC22:AE22)&gt;0),0,IF(OR(AND(BI22=1,BN22=11),AND(X22&gt;0,OR(Y22="",Y22="CORTO",BM22=22,BM22=33,BN22=11,BP22=1,BQ22=1),OR(W22="",W22="CORTO",BH22=2,BH22=3,BI22=1,BJ22=1,BL22=11))),1,0))</f>
        <v>1</v>
      </c>
      <c r="AB22" s="38">
        <f>IF(OR(Y22="CAIDA",W22="CAIDA",X22="CAIDA",Y22="CORTO",SUM(AC22:AE22)&gt;0),0,IF(AND(Y22&gt;0,OR(W22="",W22="CORTO",BH22=1),OR(X22="",X22="CORTO",BN22=1,BQ22=11)),1,0))</f>
        <v>1</v>
      </c>
      <c r="AC22" s="38">
        <f>IF(OR(H22&lt;2,P22&lt;2,BH22=2,BH22=22,BH22=3,BH22=33,BI22=1,BI22=11,BJ22=1,BK22=1,BL22=1,BL22=11,M22&gt;2,AND(BH22=1,OR(BN22=1,BQ22=11))),0,1)</f>
        <v>0</v>
      </c>
      <c r="AD22" s="38">
        <f>IF(OR(P22&lt;2,T22&lt;2,BM22=2,BM22=22,BM22=3,BM22=33,BN22=1,BN22=11,BO22=1,BP22=1,BQ22=1,BQ22=11,Q22&gt;2,BM22=1),0,1)</f>
        <v>0</v>
      </c>
      <c r="AE22" s="38">
        <f>IF(OR(H22&lt;2,T22&lt;2,BH22=2,BM22=22,BH22=3,BM22=33,BI22=1,BN22=11,BJ22=1,BP22=1,BQ22=1,BL22=11,Q22&gt;2,M22&gt;2,AND(P22=1,M22+Q22&gt;1),AND(OR(BI22=11,BK22=1,BL22=1),BM22=1),AND(OR(BN22=1,BK22=1,BL22=1),BH22=1)),0,1)</f>
        <v>0</v>
      </c>
      <c r="AF22" s="15" t="str">
        <f>IF(AC22=0,"",MAX(W22,X22)+VLOOKUP(MIN(AQ22,AS22),Deducciones_Bonus_Tablas!$H$2:$I$41,2,FALSE)*(IF(F22=N22,Deducciones_Bonus_Tablas!$N$34,IF(ABS(AQ22-AS22)&lt;=4,Deducciones_Bonus_Tablas!$N$32,IF(ABS(AQ22-AS22)&lt;=10,Deducciones_Bonus_Tablas!$N$33,IF(ABS(AQ22-AS22)&gt;10,Deducciones_Bonus_Tablas!$N$34))))+IF(AS22&gt;AQ22,Deducciones_Bonus_Tablas!$Q$31,IF(AS22&lt;AQ22,Deducciones_Bonus_Tablas!$Q$33,0))))</f>
        <v/>
      </c>
      <c r="AG22" s="15" t="str">
        <f>IF(AD22=0,"",MAX(X22,Y22)+VLOOKUP(MIN(AS22,AU22),Deducciones_Bonus_Tablas!$H$2:$I$41,2,FALSE)*(IF(N22=R22,Deducciones_Bonus_Tablas!$N$34,IF(ABS(AS22-AU22)&lt;=4,Deducciones_Bonus_Tablas!$N$32,IF(ABS(AS22-AU22)&lt;=10,Deducciones_Bonus_Tablas!$N$33,IF(ABS(AS22-AU22)&gt;10,Deducciones_Bonus_Tablas!$N$34))))+IF(AU22&gt;AS22,Deducciones_Bonus_Tablas!$Q$31,IF(AU22&lt;AS22,Deducciones_Bonus_Tablas!$Q$33,0))))</f>
        <v/>
      </c>
      <c r="AH22" s="15" t="str">
        <f>IF(AE22=0,"",MAX(W22,Y22)+VLOOKUP(MIN(AQ22,AU22),Deducciones_Bonus_Tablas!$H$2:$I$41,2,FALSE)*(IF(F22=R22,Deducciones_Bonus_Tablas!$N$34,IF(ABS(AQ22-AU22)&lt;=4,Deducciones_Bonus_Tablas!$N$32,IF(ABS(AQ22-AU22)&lt;=10,Deducciones_Bonus_Tablas!$N$33,IF(ABS(AQ22-AU22)&gt;10,Deducciones_Bonus_Tablas!$N$34))))+IF(AU22&gt;AQ22,Deducciones_Bonus_Tablas!$Q$31,IF(AU22&lt;AQ22,Deducciones_Bonus_Tablas!$Q$33,0))))</f>
        <v/>
      </c>
      <c r="AI22" s="15" t="str">
        <f>IF(OR(AC22&lt;&gt;1,AD22&lt;&gt;1,AE22&lt;&gt;1),"",MAX(W22,X22,Y22)+VLOOKUP(MIN(AQ22,AS22),Deducciones_Bonus_Tablas!$H$2:$I$41,2,FALSE)*(IF(F22=N22,Deducciones_Bonus_Tablas!$N$34,IF(ABS(AQ22-AS22)&lt;=4,Deducciones_Bonus_Tablas!$N$32,IF(ABS(AQ22-AS22)&lt;=10,Deducciones_Bonus_Tablas!$N$33,IF(ABS(AQ22-AS22)&gt;10,Deducciones_Bonus_Tablas!$N$34))))+IF(AS22&gt;AQ22,Deducciones_Bonus_Tablas!$Q$31,IF(AS22&lt;AQ22,Deducciones_Bonus_Tablas!$Q$33,0)))+VLOOKUP(MIN(AS22,AU22),Deducciones_Bonus_Tablas!$H$2:$I$41,2,FALSE)*(IF(N22=R22,Deducciones_Bonus_Tablas!$N$34,IF(ABS(AS22-AU22)&lt;=4,Deducciones_Bonus_Tablas!$N$32,IF(ABS(AS22-AU22)&lt;=10,Deducciones_Bonus_Tablas!$N$33,IF(ABS(AS22-AU22)&gt;10,Deducciones_Bonus_Tablas!$N$34))))+IF(AU22&gt;AS22,Deducciones_Bonus_Tablas!$Q$31,IF(AU22&lt;AS22,Deducciones_Bonus_Tablas!$Q$33,0))))</f>
        <v/>
      </c>
      <c r="AJ22" s="15" t="str">
        <f>IF(W22="","",IF(OR(W22="CAIDA",W22="CORTO"),"",IF(SUM(AC22:AE22)=0,W22*(SUM(AZ22:BD22)+BG22),"COMBO")))</f>
        <v/>
      </c>
      <c r="AK22" s="15" t="str">
        <f>IF(X22="","",IF(OR(X22="CAIDA",X22="CORTO"),"",IF(SUM(AC22:AE22)=0,X22*(SUM(BA22:BE22)+BG22),"COMBO")))</f>
        <v/>
      </c>
      <c r="AL22" s="15" t="str">
        <f>IF(Y22="","",IF(OR(Y22="CAIDA",Y22="CORTO"),"",IF(SUM(AC22:AE22)=0,Y22*(SUM(BA22:BD22)+BF22+BG22),"COMBO")))</f>
        <v/>
      </c>
      <c r="AM22" s="15" t="str">
        <f>IF(OR(SUM(AC22:AE22)=3,AC22&lt;&gt;1),"",AF22*(SUM(BA22:BC22)+(W22*AZ22+X22*BE22)/(W22+X22)+BG22+IF(AW22&lt;&gt;AX22,Deducciones_Bonus_Tablas!$N$43,0))+X22*BD22)</f>
        <v/>
      </c>
      <c r="AN22" s="15" t="str">
        <f>IF(OR(SUM(AC22:AE22)=3,AD22&lt;&gt;1),"",AG22*(SUM(BA22:BC22)+(X22*BE22+Y22*BF22)/(X22+Y22)+BG22+IF(AX22&lt;&gt;AY22,Deducciones_Bonus_Tablas!$N$43,0))+Y22*BD22)</f>
        <v/>
      </c>
      <c r="AO22" s="15" t="str">
        <f>IF(OR(SUM(AC22:AE22)=3,AE22&lt;&gt;1),"",AH22*(SUM(BA22:BC22)+(W22*AZ22+Y22*BF22)/(W22+Y22)+BG22+IF(AW22&lt;&gt;AY22,Deducciones_Bonus_Tablas!$N$43,0))+Y22*BD22)</f>
        <v/>
      </c>
      <c r="AP22" s="15" t="str">
        <f>IF(SUM(AC22:AE22)&lt;&gt;3,"",AI22*(SUM(BA22:BC22)+(W22*AZ22+X22*BE22+Y22*BF22)/(W22+X22+BF22)+BG22+Deducciones_Bonus_Tablas!$N$44+(COUNTA(_xlfn.UNIQUE(AW22:AY22,TRUE,FALSE))-1)*Deducciones_Bonus_Tablas!$N$43)+Y22*BD22)</f>
        <v/>
      </c>
      <c r="AQ22" s="38" t="str">
        <f>IF(H22&lt;2,"",VLOOKUP(F22&amp;LEFT(G22,1),Table1[[Full_Name]:[METROS15]],Deducciones_Bonus_Tablas!$AE$1,FALSE))</f>
        <v/>
      </c>
      <c r="AR22" s="38" t="str">
        <f>IF(H22&lt;2,"",VLOOKUP(F22&amp;LEFT(G22,1),Table1[[Full_Name]:[METROS15]],Deducciones_Bonus_Tablas!$AD$1,FALSE))</f>
        <v/>
      </c>
      <c r="AS22" s="38" t="str">
        <f>IF(P22&lt;2,"",VLOOKUP(N22&amp;LEFT(O22,1),Table1[[Full_Name]:[METROS15]],Deducciones_Bonus_Tablas!$AE$1,FALSE))</f>
        <v/>
      </c>
      <c r="AT22" s="38" t="str">
        <f>IF(P22&lt;2,"",VLOOKUP(N22&amp;LEFT(O22,1),Table1[[Full_Name]:[METROS15]],Deducciones_Bonus_Tablas!$AD$1,FALSE))</f>
        <v/>
      </c>
      <c r="AU22" s="38" t="str">
        <f>IF(T22&lt;2,"",VLOOKUP(R22&amp;LEFT(S22,1),Table1[[Full_Name]:[METROS15]],Deducciones_Bonus_Tablas!$AE$1,FALSE))</f>
        <v/>
      </c>
      <c r="AV22" s="38" t="str">
        <f>IF(T22&lt;2,"",VLOOKUP(R22&amp;LEFT(S22,1),Table1[[Full_Name]:[METROS15]],Deducciones_Bonus_Tablas!$AD$1,FALSE))</f>
        <v/>
      </c>
      <c r="AW22" s="38" t="str">
        <f>IF(H22&lt;2,"",VLOOKUP(F22&amp;LEFT(G22,1),Table1[[Full_Name]:[METROS15]],Deducciones_Bonus_Tablas!$AC$1,FALSE))</f>
        <v/>
      </c>
      <c r="AX22" s="38" t="str">
        <f>IF(P22&lt;2,"",VLOOKUP(N22&amp;LEFT(O22,1),Table1[[Full_Name]:[METROS15]],Deducciones_Bonus_Tablas!$AC$1,FALSE))</f>
        <v/>
      </c>
      <c r="AY22" s="38" t="str">
        <f>IF(T22&lt;2,"",VLOOKUP(R22&amp;LEFT(S22,1),Table1[[Full_Name]:[METROS15]],Deducciones_Bonus_Tablas!$AC$1,FALSE))</f>
        <v/>
      </c>
      <c r="AZ22" s="54" t="str">
        <f>IF(F22="","",IF(OR(H22=0,H22=""),"CAIDA",IF(H22=1,"CORTO",IF(OR(BH22=2,BH22=3,BI22=1,BJ22=1,BL22=11),0,IF(SUM(AC22:AE22)=0,INDEX(Table1[[Full_Name]:[METROS15]],MATCH(F22&amp;LEFT(G22,1),Table1[Full_Name],0),MATCH("I"&amp;H22,Deducciones_Bonus_Tablas!$AB$2:$BN$2,0)),INDEX(Table1[[Full_Name]:[METROS15]],MATCH(F22&amp;LEFT(G22,1),Table1[Full_Name],0),MATCH("C"&amp;H22,Deducciones_Bonus_Tablas!$AB$2:$BN$2,0)))))))</f>
        <v/>
      </c>
      <c r="BA22" s="5" cm="1">
        <f t="array" ref="BA22">IF(OR(I22="",F22="",I22="B"),0,_xlfn.IFS($Z22=1,VLOOKUP($F22&amp;LEFT($G22,1),Table1[[Full_Name]:[METROS15]],MATCH("C"&amp;I22,Deducciones_Bonus_Tablas!$AB$2:$BN$2,0),FALSE),$AA22=1,VLOOKUP($N22&amp;LEFT($O22,1),Table1[[Full_Name]:[METROS15]],MATCH("C"&amp;I22,Deducciones_Bonus_Tablas!$AB$2:$BN$2,0),FALSE),$AB22=1,VLOOKUP($R22&amp;LEFT($S22,1),Table1[[Full_Name]:[METROS15]],MATCH("C"&amp;I22,Deducciones_Bonus_Tablas!$AB$2:$BN$2,0),FALSE),$AC22=1,AVERAGE(VLOOKUP($F22&amp;LEFT($G22,1),Table1[[Full_Name]:[METROS15]],MATCH("C"&amp;I22,Deducciones_Bonus_Tablas!$AB$2:$BN$2,0),FALSE),VLOOKUP($N22&amp;LEFT($O22,1),Table1[[Full_Name]:[METROS15]],MATCH("C"&amp;I22,Deducciones_Bonus_Tablas!$AB$2:$BN$2,0),FALSE)),$AD22=1,AVERAGE(VLOOKUP($R22&amp;LEFT($S22,1),Table1[[Full_Name]:[METROS15]],MATCH("C"&amp;I22,Deducciones_Bonus_Tablas!$AB$2:$BN$2,0),FALSE),VLOOKUP($N22&amp;LEFT($O22,1),Table1[[Full_Name]:[METROS15]],MATCH("C"&amp;I22,Deducciones_Bonus_Tablas!$AB$2:$BN$2,0),FALSE)),$AE22=1,AVERAGE(VLOOKUP($R22&amp;LEFT($S22,1),Table1[[Full_Name]:[METROS15]],MATCH("C"&amp;I22,Deducciones_Bonus_Tablas!$AB$2:$BN$2,0),FALSE),VLOOKUP($F22&amp;LEFT($G22,1),Table1[[Full_Name]:[METROS15]],MATCH("C"&amp;I22,Deducciones_Bonus_Tablas!$AB$2:$BN$2,0),FALSE))))</f>
        <v>0</v>
      </c>
      <c r="BB22" s="5" cm="1">
        <f t="array" ref="BB22">IF(OR(J22="",G22="",J22="B"),0,_xlfn.IFS($Z22=1,VLOOKUP($F22&amp;LEFT($G22,1),Table1[[Full_Name]:[METROS15]],MATCH("T"&amp;J22,Deducciones_Bonus_Tablas!$AB$2:$BN$2,0),FALSE),$AA22=1,VLOOKUP($N22&amp;LEFT($O22,1),Table1[[Full_Name]:[METROS15]],MATCH("T"&amp;J22,Deducciones_Bonus_Tablas!$AB$2:$BN$2,0),FALSE),$AB22=1,VLOOKUP($R22&amp;LEFT($S22,1),Table1[[Full_Name]:[METROS15]],MATCH("T"&amp;J22,Deducciones_Bonus_Tablas!$AB$2:$BN$2,0),FALSE),$AC22=1,AVERAGE(VLOOKUP($F22&amp;LEFT($G22,1),Table1[[Full_Name]:[METROS15]],MATCH("T"&amp;J22,Deducciones_Bonus_Tablas!$AB$2:$BN$2,0),FALSE),VLOOKUP($N22&amp;LEFT($O22,1),Table1[[Full_Name]:[METROS15]],MATCH("T"&amp;J22,Deducciones_Bonus_Tablas!$AB$2:$BN$2,0),FALSE)),$AD22=1,AVERAGE(VLOOKUP($R22&amp;LEFT($S22,1),Table1[[Full_Name]:[METROS15]],MATCH("T"&amp;J22,Deducciones_Bonus_Tablas!$AB$2:$BN$2,0),FALSE),VLOOKUP($N22&amp;LEFT($O22,1),Table1[[Full_Name]:[METROS15]],MATCH("T"&amp;J22,Deducciones_Bonus_Tablas!$AB$2:$BN$2,0),FALSE)),$AE22=1,AVERAGE(VLOOKUP($R22&amp;LEFT($S22,1),Table1[[Full_Name]:[METROS15]],MATCH("T"&amp;J22,Deducciones_Bonus_Tablas!$AB$2:$BN$2,0),FALSE),VLOOKUP($F22&amp;LEFT($G22,1),Table1[[Full_Name]:[METROS15]],MATCH("T"&amp;J22,Deducciones_Bonus_Tablas!$AB$2:$BN$2,0),FALSE))))</f>
        <v>0</v>
      </c>
      <c r="BC22" s="5" cm="1">
        <f t="array" ref="BC22">IF(OR(K22="",H22="",K22="B"),0,_xlfn.IFS($Z22=1,VLOOKUP($F22&amp;LEFT($G22,1),Table1[[Full_Name]:[METROS15]],MATCH("P"&amp;K22,Deducciones_Bonus_Tablas!$AB$2:$BN$2,0),FALSE),$AA22=1,VLOOKUP($N22&amp;LEFT($O22,1),Table1[[Full_Name]:[METROS15]],MATCH("P"&amp;K22,Deducciones_Bonus_Tablas!$AB$2:$BN$2,0),FALSE),$AB22=1,VLOOKUP($R22&amp;LEFT($S22,1),Table1[[Full_Name]:[METROS15]],MATCH("P"&amp;K22,Deducciones_Bonus_Tablas!$AB$2:$BN$2,0),FALSE),$AC22=1,AVERAGE(VLOOKUP($F22&amp;LEFT($G22,1),Table1[[Full_Name]:[METROS15]],MATCH("P"&amp;K22,Deducciones_Bonus_Tablas!$AB$2:$BN$2,0),FALSE),VLOOKUP($N22&amp;LEFT($O22,1),Table1[[Full_Name]:[METROS15]],MATCH("P"&amp;K22,Deducciones_Bonus_Tablas!$AB$2:$BN$2,0),FALSE)),$AD22=1,AVERAGE(VLOOKUP($R22&amp;LEFT($S22,1),Table1[[Full_Name]:[METROS15]],MATCH("P"&amp;K22,Deducciones_Bonus_Tablas!$AB$2:$BN$2,0),FALSE),VLOOKUP($N22&amp;LEFT($O22,1),Table1[[Full_Name]:[METROS15]],MATCH("P"&amp;K22,Deducciones_Bonus_Tablas!$AB$2:$BN$2,0),FALSE)),$AE22=1,AVERAGE(VLOOKUP($R22&amp;LEFT($S22,1),Table1[[Full_Name]:[METROS15]],MATCH("P"&amp;K22,Deducciones_Bonus_Tablas!$AB$2:$BN$2,0),FALSE),VLOOKUP($F22&amp;LEFT($G22,1),Table1[[Full_Name]:[METROS15]],MATCH("P"&amp;K22,Deducciones_Bonus_Tablas!$AB$2:$BN$2,0),FALSE))))</f>
        <v>0</v>
      </c>
      <c r="BD22" s="5">
        <f>IF(OR(F22="",AND(OR(L22="",L22="S"),BK22=0,OR(BI22=0,BI22=1),OR(BL22=0,BL22=11,AND(BL22=1,Q22&lt;3,T22&gt;1)),OR(BQ22=0,BQ22=11),BP22=0,BH22&lt;&gt;33,BM22&lt;&gt;33,BI22&lt;&gt;11,BN22&lt;&gt;11)),0,IF(Z22=1,VLOOKUP($F22&amp;LEFT($G22,1),Table1[[Full_Name]:[METROS15]],MATCH(IF(OR(BK22=1,BL22=1,BI22=11,BH22=33),"N",L22),Deducciones_Bonus_Tablas!$AB$2:$BN$2,0),FALSE),IF(OR(AA22=1,AND(AC22=1,SUM(AC22:AE22)=1),AND(AD22=1,OR(BP22=1,BQ22=1,BN22=11,BM22=33))),VLOOKUP($N22&amp;LEFT($O22,1),Table1[[Full_Name]:[METROS15]],MATCH(IF(OR(BP22=1,BQ22=1,BN22=11,BM22=33),"N",L22),Deducciones_Bonus_Tablas!$AB$2:$BN$2,0),FALSE),VLOOKUP($R22&amp;LEFT($S22,1),Table1[[Full_Name]:[METROS15]],MATCH(L22,Deducciones_Bonus_Tablas!$AB$2:$BN$2,0),FALSE))))</f>
        <v>0</v>
      </c>
      <c r="BE22" s="54" t="str">
        <f>IF(N22="","",IF(OR(P22=1,P22=0,BH22=22,BH22=33,BI22=11,BK22=1,BL22=1,BM22=2,BM22=3,BN22=1,BO22=1,BQ22=11),0,IF(SUM(AC22:AE22)=0,INDEX(Table1[[Full_Name]:[METROS15]],MATCH(N22&amp;LEFT(O22,1),Table1[Full_Name],0),MATCH("I"&amp;P22,Deducciones_Bonus_Tablas!$AB$2:$BN$2,0)),INDEX(Table1[[Full_Name]:[METROS15]],MATCH(N22&amp;LEFT(O22,1),Table1[Full_Name],0),MATCH("C"&amp;P22,Deducciones_Bonus_Tablas!$AB$2:$BN$2,0)))))</f>
        <v/>
      </c>
      <c r="BF22" s="54" t="str">
        <f>IF(R22="","",IF(OR(T22=1,T22=0,BM22=22,BM22=33,BN22=11,BP22=1,BQ22=1),0,IF(SUM(AC22:AE22)=0,INDEX(Table1[[Full_Name]:[METROS15]],MATCH(R22&amp;LEFT(S22,1),Table1[Full_Name],0),MATCH("I"&amp;T22,Deducciones_Bonus_Tablas!$AB$2:$BN$2,0)),INDEX(Table1[[Full_Name]:[METROS15]],MATCH(R22&amp;LEFT(S22,1),Table1[Full_Name],0),MATCH("C"&amp;T22,Deducciones_Bonus_Tablas!$AB$2:$BN$2,0)))))</f>
        <v/>
      </c>
      <c r="BG22" s="5">
        <f>IF(OR(BH22=2,BH22=3,BH22=33,BI22=1,BI22=11,BJ22=1,BM22=2,BM22=22,BM22=3,BM22=33,BN22=1,BN22=11,BO22=1),Deducciones_Bonus_Tablas!$N$45,0)+IF(AND(OR(BH22=2,BH22=3,BI22=1,BJ22=1),OR(BM22=33,BN22=11)),Deducciones_Bonus_Tablas!$N$46,0)</f>
        <v>0</v>
      </c>
      <c r="BH22" s="5">
        <f>IF(OR(H22&lt;2,P22&lt;2),0,IF(OR(AR22&lt;&gt;"E",AT22&lt;&gt;"E"),0,IF(AND(COUNTIF(Table2[Excepcion E],F22&amp;LEFT(G22,1))=1,COUNTIF(Table2[Excepcion E],N22&amp;LEFT(O22,1))=1),1,IF(COUNTIF(Table2[Excepcion E],F22&amp;LEFT(G22,1))=1,IF(F22=N22,2,IF(AND(AW22=AX22,G22=O22),3,4)),IF(COUNTIF(Table2[Excepcion E],N22&amp;LEFT(O22,1)),IF(F22=N22,22,IF(AND(AW22=AX22,G22=O22),33,4)),5)))))</f>
        <v>0</v>
      </c>
      <c r="BI22" s="5">
        <f>IF(OR(H22&lt;2,P22&lt;2),0,IF(AND(COUNTIF(Table2[Excepcion E],F22&amp;LEFT(G22,1))=1,AT22&lt;&gt;"E"),1,IF(AND(COUNTIF(Table2[Excepcion E],N22&amp;LEFT(O22,1))=1,AR22&lt;&gt;"E"),11,0)))</f>
        <v>0</v>
      </c>
      <c r="BJ22" s="5" t="str">
        <f>IF(OR(H22&lt;2,P22&lt;2),"",IF(AND(F22=N22,OR(LEFT(G22,1)="8",LEFT(G22,1)="5"),LEFT(O22,1)="2"),1,0))</f>
        <v/>
      </c>
      <c r="BK22" s="5">
        <f>IF(OR(H22&lt;2,P22&lt;2),0,IF(AND(F22=N22,OR(AND(LEFT(G22,1)="2",OR(LEFT(O22,1)="8",LEFT(O22,1)="5")),AND(LEFT(G22,1)="5",LEFT(O22,1)="8"))),1,0))</f>
        <v>0</v>
      </c>
      <c r="BL22" s="5">
        <f>IF(OR(H22&lt;2,P22&lt;2),0,IF(AND(OR(AR22="A",AR22="B"),OR(AT22="E",AND(AT22="D",O22=8))),1,IF(AND(OR(AT22="A",AT22="B"),OR(AR22="E",AND(AR22="D",G22=8))),11,0)))</f>
        <v>0</v>
      </c>
      <c r="BM22" s="5">
        <f>IF(OR(P22&lt;2,T22&lt;2),0,IF(OR(AT22&lt;&gt;"E",AV22&lt;&gt;"E"),0,IF(AND(COUNTIF(Table2[Excepcion E],N22&amp;LEFT(O22,1))=1,COUNTIF(Table2[Excepcion E],R22&amp;LEFT(S22,1))=1),1,IF(COUNTIF(Table2[Excepcion E],N22&amp;LEFT(O22,1))=1,IF(N22=R22,2,IF(AND(AX22=AY22,O22=S22),3,4)),IF(COUNTIF(Table2[Excepcion E],R22&amp;LEFT(S22,1)),IF(N22=R22,22,IF(AND(AX22=AY22,O22=S22),33,4)),5)))))</f>
        <v>0</v>
      </c>
      <c r="BN22" s="5">
        <f>IF(OR(P22&lt;2,T22&lt;2),0,IF(AND(COUNTIF(Table2[Excepcion E],N22&amp;LEFT(O22,1))=1,AV22&lt;&gt;"E"),1,IF(AND(COUNTIF(Table2[Excepcion E],R22&amp;LEFT(S22,1))=1,AT22&lt;&gt;"E"),11,0)))</f>
        <v>0</v>
      </c>
      <c r="BO22" s="5" t="str">
        <f>IF(OR(P22&lt;2,T22&lt;2),"",IF(AND(N22=R22,OR(LEFT(O22,1)="8",LEFT(O22,1)="5"),LEFT(S22,1)="2"),1,0))</f>
        <v/>
      </c>
      <c r="BP22" s="5">
        <f>IF(OR(P22&lt;2,T22&lt;2),0,IF(AND(N22=R22,OR(AND(LEFT(O22,1)="2",OR(LEFT(S22,1)="8",LEFT(S22,1)="5")),AND(LEFT(O22,1)="5",LEFT(S22,1)="8"))),1,0))</f>
        <v>0</v>
      </c>
      <c r="BQ22" s="5">
        <f>IF(OR(P22&lt;2,T22&lt;2),0,IF(AND(OR(AT22="A",AT22="B"),OR(AV22="E",AND(AV22="D",T22=8))),1,IF(AND(OR(AV22="A",AV22="B"),OR(AT22="E",AND(AT22="D",O22=8))),11,0)))</f>
        <v>0</v>
      </c>
    </row>
    <row r="23" spans="1:69" s="1" customFormat="1" ht="18.75" customHeight="1" x14ac:dyDescent="0.3">
      <c r="A23" s="53"/>
      <c r="B23" s="53"/>
      <c r="C23" s="53"/>
      <c r="E23" s="322"/>
      <c r="F23" s="212"/>
      <c r="G23" s="243"/>
      <c r="H23" s="213"/>
      <c r="I23" s="215"/>
      <c r="J23" s="216"/>
      <c r="K23" s="217"/>
      <c r="L23" s="218"/>
      <c r="M23" s="239"/>
      <c r="N23" s="220"/>
      <c r="O23" s="213"/>
      <c r="P23" s="214"/>
      <c r="Q23" s="219"/>
      <c r="R23" s="220"/>
      <c r="S23" s="213"/>
      <c r="T23" s="221"/>
      <c r="U23" s="19" t="str" cm="1">
        <f t="array" aca="1" ref="U23" ca="1">IFERROR(IF(W23="","",IF(OR(W23="CAIDA",X23="CAIDA",AND(W23="CORTO",X23="")),0,ROUND(_xlfn.IFS(Z23=1,W23+AJ23,AA23=1,X23+AK23,AB23=1,Y23+AL23,AND(AC23=1,SUM(AC23:AE23)=1),AF23+AM23,AND(AD23=1,SUM(AC23:AE23)=1),AG23+AN23,AND(AE23=1,SUM(AC23:AE23)=1),AH23+AO23,AND(SUM(AC23:AE23)=2,AC23=1,AE23=1),MAX(AF23+OFFSET(AF23,0,7),AH23+OFFSET(AH23,0,7)),SUM(AC23:AE23)=3,AI23+AP23),1))),"Revisa")</f>
        <v/>
      </c>
      <c r="V23" s="38">
        <f>IF(F23="",0,IF(OR(F23&amp;G23=F24&amp;G24,F23&amp;G23=F25&amp;G25,F23&amp;G23=F22&amp;G22,F23&amp;G23=N24&amp;O24,F23&amp;G23=N25&amp;O25,F23&amp;G23=N22&amp;O22,F23&amp;G23=R24&amp;S24,F23&amp;G23=R25&amp;S25,F23&amp;G23=R22&amp;S22),1,IF(N23="",0,IF(OR(N23&amp;O23=F24&amp;G24,N23&amp;O23=F25&amp;G25,N23&amp;O23=F22&amp;G22,N23&amp;O23=N24&amp;O24,N23&amp;O23=N25&amp;O25,N23&amp;O23=N22&amp;O22,N23&amp;O23=R24&amp;S24,N23&amp;O23=R25&amp;S25,N23&amp;O23=R22&amp;S22),1,IF(R23="",0,IF(OR(R23&amp;S23=F24&amp;G24,R23&amp;S23=F25&amp;G25,R23&amp;S23=F22&amp;G22,R23&amp;S23=N24&amp;O24,R23&amp;S23=N25&amp;O25,R23&amp;S23=N22,O22,R23&amp;S23=R24&amp;S24,R23&amp;S23=R25&amp;S25,R23&amp;S23=R22&amp;S22),1,0))))))</f>
        <v>0</v>
      </c>
      <c r="W23" s="15" t="str">
        <f>IF(H23="","",IF(H23=0,"CAIDA",IF(H23=1,"CORTO",VLOOKUP(F23&amp;LEFT(G23,1),Table1[[Full_Name]:[METROS15]],Deducciones_Bonus_Tablas!$AF$1,FALSE))))</f>
        <v/>
      </c>
      <c r="X23" s="15" t="str">
        <f>IF(P23="","",IF(P23=0,"CAIDA",IF(P23=1,"CORTO",VLOOKUP(N23&amp;LEFT(O23,1),Table1[[Full_Name]:[METROS15]],Deducciones_Bonus_Tablas!$AF$1,FALSE))))</f>
        <v/>
      </c>
      <c r="Y23" s="15" t="str">
        <f>IF(T23="","",IF(T23=0,"CAIDA",IF(T23=1,"CORTO",VLOOKUP(R23&amp;LEFT(S23,1),Table1[[Full_Name]:[METROS15]],Deducciones_Bonus_Tablas!$AF$1,FALSE))))</f>
        <v/>
      </c>
      <c r="Z23" s="38">
        <f t="shared" ref="Z23:Z25" si="30">IF(OR(W23="CAIDA",X23="CAIDA",Y23="CAIDA",W23="CORTO",SUM(AC23:AE23)&gt;0),0,IF(AND(W23&gt;0,OR(X23="",X23="CORTO",M23&gt;2,BH23=22,BH23=33,BI23=11,BK23=1,BL23=1),OR(Y23="",Y23="CORTO",M23+P23+Q23&gt;2,BM23=1)),1,0))</f>
        <v>1</v>
      </c>
      <c r="AA23" s="38">
        <f t="shared" ref="AA23:AA25" si="31">IF(OR(X23="CAIDA",Y23="CAIDA",W23="CAIDA",X23="CORTO",SUM(AC23:AE23)&gt;0),0,IF(OR(AND(BI23=1,BN23=11),AND(X23&gt;0,OR(Y23="",Y23="CORTO",BM23=22,BM23=33,BN23=11,BP23=1,BQ23=1),OR(W23="",W23="CORTO",BH23=2,BH23=3,BI23=1,BJ23=1,BL23=11))),1,0))</f>
        <v>1</v>
      </c>
      <c r="AB23" s="38">
        <f t="shared" ref="AB23:AB25" si="32">IF(OR(Y23="CAIDA",W23="CAIDA",X23="CAIDA",Y23="CORTO",SUM(AC23:AE23)&gt;0),0,IF(AND(Y23&gt;0,OR(W23="",W23="CORTO",BH23=1),OR(X23="",X23="CORTO",BN23=1,BQ23=11)),1,0))</f>
        <v>1</v>
      </c>
      <c r="AC23" s="38">
        <f t="shared" ref="AC23:AC25" si="33">IF(OR(H23&lt;2,P23&lt;2,BH23=2,BH23=22,BH23=3,BH23=33,BI23=1,BI23=11,BJ23=1,BK23=1,BL23=1,BL23=11,M23&gt;2,AND(BH23=1,OR(BN23=1,BQ23=11))),0,1)</f>
        <v>0</v>
      </c>
      <c r="AD23" s="38">
        <f t="shared" ref="AD23:AD25" si="34">IF(OR(P23&lt;2,T23&lt;2,BM23=2,BM23=22,BM23=3,BM23=33,BN23=1,BN23=11,BO23=1,BP23=1,BQ23=1,BQ23=11,Q23&gt;2,BM23=1),0,1)</f>
        <v>0</v>
      </c>
      <c r="AE23" s="38">
        <f t="shared" ref="AE23:AE25" si="35">IF(OR(H23&lt;2,T23&lt;2,BH23=2,BM23=22,BH23=3,BM23=33,BI23=1,BN23=11,BJ23=1,BP23=1,BQ23=1,BL23=11,Q23&gt;2,M23&gt;2,AND(P23=1,M23+Q23&gt;1),AND(OR(BI23=11,BK23=1,BL23=1),BM23=1),AND(OR(BN23=1,BK23=1,BL23=1),BH23=1)),0,1)</f>
        <v>0</v>
      </c>
      <c r="AF23" s="15" t="str">
        <f>IF(AC23=0,"",MAX(W23,X23)+VLOOKUP(MIN(AQ23,AS23),Deducciones_Bonus_Tablas!$H$2:$I$41,2,FALSE)*(IF(F23=N23,Deducciones_Bonus_Tablas!$N$34,IF(ABS(AQ23-AS23)&lt;=4,Deducciones_Bonus_Tablas!$N$32,IF(ABS(AQ23-AS23)&lt;=10,Deducciones_Bonus_Tablas!$N$33,IF(ABS(AQ23-AS23)&gt;10,Deducciones_Bonus_Tablas!$N$34))))+IF(AS23&gt;AQ23,Deducciones_Bonus_Tablas!$Q$31,IF(AS23&lt;AQ23,Deducciones_Bonus_Tablas!$Q$33,0))))</f>
        <v/>
      </c>
      <c r="AG23" s="15" t="str">
        <f>IF(AD23=0,"",MAX(X23,Y23)+VLOOKUP(MIN(AS23,AU23),Deducciones_Bonus_Tablas!$H$2:$I$41,2,FALSE)*(IF(N23=R23,Deducciones_Bonus_Tablas!$N$34,IF(ABS(AS23-AU23)&lt;=4,Deducciones_Bonus_Tablas!$N$32,IF(ABS(AS23-AU23)&lt;=10,Deducciones_Bonus_Tablas!$N$33,IF(ABS(AS23-AU23)&gt;10,Deducciones_Bonus_Tablas!$N$34))))+IF(AU23&gt;AS23,Deducciones_Bonus_Tablas!$Q$31,IF(AU23&lt;AS23,Deducciones_Bonus_Tablas!$Q$33,0))))</f>
        <v/>
      </c>
      <c r="AH23" s="15" t="str">
        <f>IF(AE23=0,"",MAX(W23,Y23)+VLOOKUP(MIN(AQ23,AU23),Deducciones_Bonus_Tablas!$H$2:$I$41,2,FALSE)*(IF(F23=R23,Deducciones_Bonus_Tablas!$N$34,IF(ABS(AQ23-AU23)&lt;=4,Deducciones_Bonus_Tablas!$N$32,IF(ABS(AQ23-AU23)&lt;=10,Deducciones_Bonus_Tablas!$N$33,IF(ABS(AQ23-AU23)&gt;10,Deducciones_Bonus_Tablas!$N$34))))+IF(AU23&gt;AQ23,Deducciones_Bonus_Tablas!$Q$31,IF(AU23&lt;AQ23,Deducciones_Bonus_Tablas!$Q$33,0))))</f>
        <v/>
      </c>
      <c r="AI23" s="15" t="str">
        <f>IF(OR(AC23&lt;&gt;1,AD23&lt;&gt;1,AE23&lt;&gt;1),"",MAX(W23,X23,Y23)+VLOOKUP(MIN(AQ23,AS23),Deducciones_Bonus_Tablas!$H$2:$I$41,2,FALSE)*(IF(F23=N23,Deducciones_Bonus_Tablas!$N$34,IF(ABS(AQ23-AS23)&lt;=4,Deducciones_Bonus_Tablas!$N$32,IF(ABS(AQ23-AS23)&lt;=10,Deducciones_Bonus_Tablas!$N$33,IF(ABS(AQ23-AS23)&gt;10,Deducciones_Bonus_Tablas!$N$34))))+IF(AS23&gt;AQ23,Deducciones_Bonus_Tablas!$Q$31,IF(AS23&lt;AQ23,Deducciones_Bonus_Tablas!$Q$33,0)))+VLOOKUP(MIN(AS23,AU23),Deducciones_Bonus_Tablas!$H$2:$I$41,2,FALSE)*(IF(N23=R23,Deducciones_Bonus_Tablas!$N$34,IF(ABS(AS23-AU23)&lt;=4,Deducciones_Bonus_Tablas!$N$32,IF(ABS(AS23-AU23)&lt;=10,Deducciones_Bonus_Tablas!$N$33,IF(ABS(AS23-AU23)&gt;10,Deducciones_Bonus_Tablas!$N$34))))+IF(AU23&gt;AS23,Deducciones_Bonus_Tablas!$Q$31,IF(AU23&lt;AS23,Deducciones_Bonus_Tablas!$Q$33,0))))</f>
        <v/>
      </c>
      <c r="AJ23" s="15" t="str">
        <f t="shared" ref="AJ23:AJ25" si="36">IF(W23="","",IF(OR(W23="CAIDA",W23="CORTO"),"",IF(SUM(AC23:AE23)=0,W23*(SUM(AZ23:BD23)+BG23),"COMBO")))</f>
        <v/>
      </c>
      <c r="AK23" s="15" t="str">
        <f t="shared" ref="AK23:AK25" si="37">IF(X23="","",IF(OR(X23="CAIDA",X23="CORTO"),"",IF(SUM(AC23:AE23)=0,X23*(SUM(BA23:BE23)+BG23),"COMBO")))</f>
        <v/>
      </c>
      <c r="AL23" s="15" t="str">
        <f t="shared" ref="AL23:AL25" si="38">IF(Y23="","",IF(OR(Y23="CAIDA",Y23="CORTO"),"",IF(SUM(AC23:AE23)=0,Y23*(SUM(BA23:BD23)+BF23+BG23),"COMBO")))</f>
        <v/>
      </c>
      <c r="AM23" s="15" t="str">
        <f>IF(OR(SUM(AC23:AE23)=3,AC23&lt;&gt;1),"",AF23*(SUM(BA23:BC23)+(W23*AZ23+X23*BE23)/(W23+X23)+BG23+IF(AW23&lt;&gt;AX23,Deducciones_Bonus_Tablas!$N$43,0))+X23*BD23)</f>
        <v/>
      </c>
      <c r="AN23" s="15" t="str">
        <f>IF(OR(SUM(AC23:AE23)=3,AD23&lt;&gt;1),"",AG23*(SUM(BA23:BC23)+(X23*BE23+Y23*BF23)/(X23+Y23)+BG23+IF(AX23&lt;&gt;AY23,Deducciones_Bonus_Tablas!$N$43,0))+Y23*BD23)</f>
        <v/>
      </c>
      <c r="AO23" s="15" t="str">
        <f>IF(OR(SUM(AC23:AE23)=3,AE23&lt;&gt;1),"",AH23*(SUM(BA23:BC23)+(W23*AZ23+Y23*BF23)/(W23+Y23)+BG23+IF(AW23&lt;&gt;AY23,Deducciones_Bonus_Tablas!$N$43,0))+Y23*BD23)</f>
        <v/>
      </c>
      <c r="AP23" s="15" t="str">
        <f>IF(SUM(AC23:AE23)&lt;&gt;3,"",AI23*(SUM(BA23:BC23)+(W23*AZ23+X23*BE23+Y23*BF23)/(W23+X23+BF23)+BG23+Deducciones_Bonus_Tablas!$N$44+(COUNTA(_xlfn.UNIQUE(AW23:AY23,TRUE,FALSE))-1)*Deducciones_Bonus_Tablas!$N$43)+Y23*BD23)</f>
        <v/>
      </c>
      <c r="AQ23" s="38" t="str">
        <f>IF(H23&lt;2,"",VLOOKUP(F23&amp;LEFT(G23,1),Table1[[Full_Name]:[METROS15]],Deducciones_Bonus_Tablas!$AE$1,FALSE))</f>
        <v/>
      </c>
      <c r="AR23" s="38" t="str">
        <f>IF(H23&lt;2,"",VLOOKUP(F23&amp;LEFT(G23,1),Table1[[Full_Name]:[METROS15]],Deducciones_Bonus_Tablas!$AD$1,FALSE))</f>
        <v/>
      </c>
      <c r="AS23" s="38" t="str">
        <f>IF(P23&lt;2,"",VLOOKUP(N23&amp;LEFT(O23,1),Table1[[Full_Name]:[METROS15]],Deducciones_Bonus_Tablas!$AE$1,FALSE))</f>
        <v/>
      </c>
      <c r="AT23" s="38" t="str">
        <f>IF(P23&lt;2,"",VLOOKUP(N23&amp;LEFT(O23,1),Table1[[Full_Name]:[METROS15]],Deducciones_Bonus_Tablas!$AD$1,FALSE))</f>
        <v/>
      </c>
      <c r="AU23" s="38" t="str">
        <f>IF(T23&lt;2,"",VLOOKUP(R23&amp;LEFT(S23,1),Table1[[Full_Name]:[METROS15]],Deducciones_Bonus_Tablas!$AE$1,FALSE))</f>
        <v/>
      </c>
      <c r="AV23" s="38" t="str">
        <f>IF(T23&lt;2,"",VLOOKUP(R23&amp;LEFT(S23,1),Table1[[Full_Name]:[METROS15]],Deducciones_Bonus_Tablas!$AD$1,FALSE))</f>
        <v/>
      </c>
      <c r="AW23" s="38" t="str">
        <f>IF(H23&lt;2,"",VLOOKUP(F23&amp;LEFT(G23,1),Table1[[Full_Name]:[METROS15]],Deducciones_Bonus_Tablas!$AC$1,FALSE))</f>
        <v/>
      </c>
      <c r="AX23" s="38" t="str">
        <f>IF(P23&lt;2,"",VLOOKUP(N23&amp;LEFT(O23,1),Table1[[Full_Name]:[METROS15]],Deducciones_Bonus_Tablas!$AC$1,FALSE))</f>
        <v/>
      </c>
      <c r="AY23" s="38" t="str">
        <f>IF(T23&lt;2,"",VLOOKUP(R23&amp;LEFT(S23,1),Table1[[Full_Name]:[METROS15]],Deducciones_Bonus_Tablas!$AC$1,FALSE))</f>
        <v/>
      </c>
      <c r="AZ23" s="54" t="str">
        <f>IF(F23="","",IF(OR(H23=0,H23=""),"CAIDA",IF(H23=1,"CORTO",IF(OR(BH23=2,BH23=3,BI23=1,BJ23=1,BL23=11),0,IF(SUM(AC23:AE23)=0,INDEX(Table1[[Full_Name]:[METROS15]],MATCH(F23&amp;LEFT(G23,1),Table1[Full_Name],0),MATCH("I"&amp;H23,Deducciones_Bonus_Tablas!$AB$2:$BN$2,0)),INDEX(Table1[[Full_Name]:[METROS15]],MATCH(F23&amp;LEFT(G23,1),Table1[Full_Name],0),MATCH("C"&amp;H23,Deducciones_Bonus_Tablas!$AB$2:$BN$2,0)))))))</f>
        <v/>
      </c>
      <c r="BA23" s="5" cm="1">
        <f t="array" ref="BA23">IF(OR(I23="",F23="",I23="B"),0,_xlfn.IFS($Z23=1,VLOOKUP($F23&amp;LEFT($G23,1),Table1[[Full_Name]:[METROS15]],MATCH("C"&amp;I23,Deducciones_Bonus_Tablas!$AB$2:$BN$2,0),FALSE),$AA23=1,VLOOKUP($N23&amp;LEFT($O23,1),Table1[[Full_Name]:[METROS15]],MATCH("C"&amp;I23,Deducciones_Bonus_Tablas!$AB$2:$BN$2,0),FALSE),$AB23=1,VLOOKUP($R23&amp;LEFT($S23,1),Table1[[Full_Name]:[METROS15]],MATCH("C"&amp;I23,Deducciones_Bonus_Tablas!$AB$2:$BN$2,0),FALSE),$AC23=1,AVERAGE(VLOOKUP($F23&amp;LEFT($G23,1),Table1[[Full_Name]:[METROS15]],MATCH("C"&amp;I23,Deducciones_Bonus_Tablas!$AB$2:$BN$2,0),FALSE),VLOOKUP($N23&amp;LEFT($O23,1),Table1[[Full_Name]:[METROS15]],MATCH("C"&amp;I23,Deducciones_Bonus_Tablas!$AB$2:$BN$2,0),FALSE)),$AD23=1,AVERAGE(VLOOKUP($R23&amp;LEFT($S23,1),Table1[[Full_Name]:[METROS15]],MATCH("C"&amp;I23,Deducciones_Bonus_Tablas!$AB$2:$BN$2,0),FALSE),VLOOKUP($N23&amp;LEFT($O23,1),Table1[[Full_Name]:[METROS15]],MATCH("C"&amp;I23,Deducciones_Bonus_Tablas!$AB$2:$BN$2,0),FALSE)),$AE23=1,AVERAGE(VLOOKUP($R23&amp;LEFT($S23,1),Table1[[Full_Name]:[METROS15]],MATCH("C"&amp;I23,Deducciones_Bonus_Tablas!$AB$2:$BN$2,0),FALSE),VLOOKUP($F23&amp;LEFT($G23,1),Table1[[Full_Name]:[METROS15]],MATCH("C"&amp;I23,Deducciones_Bonus_Tablas!$AB$2:$BN$2,0),FALSE))))</f>
        <v>0</v>
      </c>
      <c r="BB23" s="5" cm="1">
        <f t="array" ref="BB23">IF(OR(J23="",G23="",J23="B"),0,_xlfn.IFS($Z23=1,VLOOKUP($F23&amp;LEFT($G23,1),Table1[[Full_Name]:[METROS15]],MATCH("T"&amp;J23,Deducciones_Bonus_Tablas!$AB$2:$BN$2,0),FALSE),$AA23=1,VLOOKUP($N23&amp;LEFT($O23,1),Table1[[Full_Name]:[METROS15]],MATCH("T"&amp;J23,Deducciones_Bonus_Tablas!$AB$2:$BN$2,0),FALSE),$AB23=1,VLOOKUP($R23&amp;LEFT($S23,1),Table1[[Full_Name]:[METROS15]],MATCH("T"&amp;J23,Deducciones_Bonus_Tablas!$AB$2:$BN$2,0),FALSE),$AC23=1,AVERAGE(VLOOKUP($F23&amp;LEFT($G23,1),Table1[[Full_Name]:[METROS15]],MATCH("T"&amp;J23,Deducciones_Bonus_Tablas!$AB$2:$BN$2,0),FALSE),VLOOKUP($N23&amp;LEFT($O23,1),Table1[[Full_Name]:[METROS15]],MATCH("T"&amp;J23,Deducciones_Bonus_Tablas!$AB$2:$BN$2,0),FALSE)),$AD23=1,AVERAGE(VLOOKUP($R23&amp;LEFT($S23,1),Table1[[Full_Name]:[METROS15]],MATCH("T"&amp;J23,Deducciones_Bonus_Tablas!$AB$2:$BN$2,0),FALSE),VLOOKUP($N23&amp;LEFT($O23,1),Table1[[Full_Name]:[METROS15]],MATCH("T"&amp;J23,Deducciones_Bonus_Tablas!$AB$2:$BN$2,0),FALSE)),$AE23=1,AVERAGE(VLOOKUP($R23&amp;LEFT($S23,1),Table1[[Full_Name]:[METROS15]],MATCH("T"&amp;J23,Deducciones_Bonus_Tablas!$AB$2:$BN$2,0),FALSE),VLOOKUP($F23&amp;LEFT($G23,1),Table1[[Full_Name]:[METROS15]],MATCH("T"&amp;J23,Deducciones_Bonus_Tablas!$AB$2:$BN$2,0),FALSE))))</f>
        <v>0</v>
      </c>
      <c r="BC23" s="5" cm="1">
        <f t="array" ref="BC23">IF(OR(K23="",H23="",K23="B"),0,_xlfn.IFS($Z23=1,VLOOKUP($F23&amp;LEFT($G23,1),Table1[[Full_Name]:[METROS15]],MATCH("P"&amp;K23,Deducciones_Bonus_Tablas!$AB$2:$BN$2,0),FALSE),$AA23=1,VLOOKUP($N23&amp;LEFT($O23,1),Table1[[Full_Name]:[METROS15]],MATCH("P"&amp;K23,Deducciones_Bonus_Tablas!$AB$2:$BN$2,0),FALSE),$AB23=1,VLOOKUP($R23&amp;LEFT($S23,1),Table1[[Full_Name]:[METROS15]],MATCH("P"&amp;K23,Deducciones_Bonus_Tablas!$AB$2:$BN$2,0),FALSE),$AC23=1,AVERAGE(VLOOKUP($F23&amp;LEFT($G23,1),Table1[[Full_Name]:[METROS15]],MATCH("P"&amp;K23,Deducciones_Bonus_Tablas!$AB$2:$BN$2,0),FALSE),VLOOKUP($N23&amp;LEFT($O23,1),Table1[[Full_Name]:[METROS15]],MATCH("P"&amp;K23,Deducciones_Bonus_Tablas!$AB$2:$BN$2,0),FALSE)),$AD23=1,AVERAGE(VLOOKUP($R23&amp;LEFT($S23,1),Table1[[Full_Name]:[METROS15]],MATCH("P"&amp;K23,Deducciones_Bonus_Tablas!$AB$2:$BN$2,0),FALSE),VLOOKUP($N23&amp;LEFT($O23,1),Table1[[Full_Name]:[METROS15]],MATCH("P"&amp;K23,Deducciones_Bonus_Tablas!$AB$2:$BN$2,0),FALSE)),$AE23=1,AVERAGE(VLOOKUP($R23&amp;LEFT($S23,1),Table1[[Full_Name]:[METROS15]],MATCH("P"&amp;K23,Deducciones_Bonus_Tablas!$AB$2:$BN$2,0),FALSE),VLOOKUP($F23&amp;LEFT($G23,1),Table1[[Full_Name]:[METROS15]],MATCH("P"&amp;K23,Deducciones_Bonus_Tablas!$AB$2:$BN$2,0),FALSE))))</f>
        <v>0</v>
      </c>
      <c r="BD23" s="5">
        <f>IF(OR(F23="",AND(OR(L23="",L23="S"),BK23=0,OR(BI23=0,BI23=1),OR(BL23=0,BL23=11,AND(BL23=1,Q23&lt;3,T23&gt;1)),OR(BQ23=0,BQ23=11),BP23=0,BH23&lt;&gt;33,BM23&lt;&gt;33,BI23&lt;&gt;11,BN23&lt;&gt;11)),0,IF(Z23=1,VLOOKUP($F23&amp;LEFT($G23,1),Table1[[Full_Name]:[METROS15]],MATCH(IF(OR(BK23=1,BL23=1,BI23=11,BH23=33),"N",L23),Deducciones_Bonus_Tablas!$AB$2:$BN$2,0),FALSE),IF(OR(AA23=1,AND(AC23=1,SUM(AC23:AE23)=1),AND(AD23=1,OR(BP23=1,BQ23=1,BN23=11,BM23=33))),VLOOKUP($N23&amp;LEFT($O23,1),Table1[[Full_Name]:[METROS15]],MATCH(IF(OR(BP23=1,BQ23=1,BN23=11,BM23=33),"N",L23),Deducciones_Bonus_Tablas!$AB$2:$BN$2,0),FALSE),VLOOKUP($R23&amp;LEFT($S23,1),Table1[[Full_Name]:[METROS15]],MATCH(L23,Deducciones_Bonus_Tablas!$AB$2:$BN$2,0),FALSE))))</f>
        <v>0</v>
      </c>
      <c r="BE23" s="54" t="str">
        <f>IF(N23="","",IF(OR(P23=1,P23=0,BH23=22,BH23=33,BI23=11,BK23=1,BL23=1,BM23=2,BM23=3,BN23=1,BO23=1,BQ23=11),0,IF(SUM(AC23:AE23)=0,INDEX(Table1[[Full_Name]:[METROS15]],MATCH(N23&amp;LEFT(O23,1),Table1[Full_Name],0),MATCH("I"&amp;P23,Deducciones_Bonus_Tablas!$AB$2:$BN$2,0)),INDEX(Table1[[Full_Name]:[METROS15]],MATCH(N23&amp;LEFT(O23,1),Table1[Full_Name],0),MATCH("C"&amp;P23,Deducciones_Bonus_Tablas!$AB$2:$BN$2,0)))))</f>
        <v/>
      </c>
      <c r="BF23" s="54" t="str">
        <f>IF(R23="","",IF(OR(T23=1,T23=0,BM23=22,BM23=33,BN23=11,BP23=1,BQ23=1),0,IF(SUM(AC23:AE23)=0,INDEX(Table1[[Full_Name]:[METROS15]],MATCH(R23&amp;LEFT(S23,1),Table1[Full_Name],0),MATCH("I"&amp;T23,Deducciones_Bonus_Tablas!$AB$2:$BN$2,0)),INDEX(Table1[[Full_Name]:[METROS15]],MATCH(R23&amp;LEFT(S23,1),Table1[Full_Name],0),MATCH("C"&amp;T23,Deducciones_Bonus_Tablas!$AB$2:$BN$2,0)))))</f>
        <v/>
      </c>
      <c r="BG23" s="5">
        <f>IF(OR(BH23=2,BH23=3,BH23=33,BI23=1,BI23=11,BJ23=1,BM23=2,BM23=22,BM23=3,BM23=33,BN23=1,BN23=11,BO23=1),Deducciones_Bonus_Tablas!$N$45,0)+IF(AND(OR(BH23=2,BH23=3,BI23=1,BJ23=1),OR(BM23=33,BN23=11)),Deducciones_Bonus_Tablas!$N$46,0)</f>
        <v>0</v>
      </c>
      <c r="BH23" s="5">
        <f>IF(OR(H23&lt;2,P23&lt;2),0,IF(OR(AR23&lt;&gt;"E",AT23&lt;&gt;"E"),0,IF(AND(COUNTIF(Table2[Excepcion E],F23&amp;LEFT(G23,1))=1,COUNTIF(Table2[Excepcion E],N23&amp;LEFT(O23,1))=1),1,IF(COUNTIF(Table2[Excepcion E],F23&amp;LEFT(G23,1))=1,IF(F23=N23,2,IF(AND(AW23=AX23,G23=O23),3,4)),IF(COUNTIF(Table2[Excepcion E],N23&amp;LEFT(O23,1)),IF(F23=N23,22,IF(AND(AW23=AX23,G23=O23),33,4)),5)))))</f>
        <v>0</v>
      </c>
      <c r="BI23" s="5">
        <f>IF(OR(H23&lt;2,P23&lt;2),0,IF(AND(COUNTIF(Table2[Excepcion E],F23&amp;LEFT(G23,1))=1,AT23&lt;&gt;"E"),1,IF(AND(COUNTIF(Table2[Excepcion E],N23&amp;LEFT(O23,1))=1,AR23&lt;&gt;"E"),11,0)))</f>
        <v>0</v>
      </c>
      <c r="BJ23" s="5" t="str">
        <f t="shared" ref="BJ23:BJ25" si="39">IF(OR(H23&lt;2,P23&lt;2),"",IF(AND(F23=N23,OR(LEFT(G23,1)="8",LEFT(G23,1)="5"),LEFT(O23,1)="2"),1,0))</f>
        <v/>
      </c>
      <c r="BK23" s="5">
        <f t="shared" ref="BK23:BK25" si="40">IF(OR(H23&lt;2,P23&lt;2),0,IF(AND(F23=N23,OR(AND(LEFT(G23,1)="2",OR(LEFT(O23,1)="8",LEFT(O23,1)="5")),AND(LEFT(G23,1)="5",LEFT(O23,1)="8"))),1,0))</f>
        <v>0</v>
      </c>
      <c r="BL23" s="5">
        <f t="shared" ref="BL23:BL25" si="41">IF(OR(H23&lt;2,P23&lt;2),0,IF(AND(OR(AR23="A",AR23="B"),OR(AT23="E",AND(AT23="D",O23=8))),1,IF(AND(OR(AT23="A",AT23="B"),OR(AR23="E",AND(AR23="D",G23=8))),11,0)))</f>
        <v>0</v>
      </c>
      <c r="BM23" s="5">
        <f>IF(OR(P23&lt;2,T23&lt;2),0,IF(OR(AT23&lt;&gt;"E",AV23&lt;&gt;"E"),0,IF(AND(COUNTIF(Table2[Excepcion E],N23&amp;LEFT(O23,1))=1,COUNTIF(Table2[Excepcion E],R23&amp;LEFT(S23,1))=1),1,IF(COUNTIF(Table2[Excepcion E],N23&amp;LEFT(O23,1))=1,IF(N23=R23,2,IF(AND(AX23=AY23,O23=S23),3,4)),IF(COUNTIF(Table2[Excepcion E],R23&amp;LEFT(S23,1)),IF(N23=R23,22,IF(AND(AX23=AY23,O23=S23),33,4)),5)))))</f>
        <v>0</v>
      </c>
      <c r="BN23" s="5">
        <f>IF(OR(P23&lt;2,T23&lt;2),0,IF(AND(COUNTIF(Table2[Excepcion E],N23&amp;LEFT(O23,1))=1,AV23&lt;&gt;"E"),1,IF(AND(COUNTIF(Table2[Excepcion E],R23&amp;LEFT(S23,1))=1,AT23&lt;&gt;"E"),11,0)))</f>
        <v>0</v>
      </c>
      <c r="BO23" s="5" t="str">
        <f t="shared" ref="BO23:BO25" si="42">IF(OR(P23&lt;2,T23&lt;2),"",IF(AND(N23=R23,OR(LEFT(O23,1)="8",LEFT(O23,1)="5"),LEFT(S23,1)="2"),1,0))</f>
        <v/>
      </c>
      <c r="BP23" s="5">
        <f t="shared" ref="BP23:BP25" si="43">IF(OR(P23&lt;2,T23&lt;2),0,IF(AND(N23=R23,OR(AND(LEFT(O23,1)="2",OR(LEFT(S23,1)="8",LEFT(S23,1)="5")),AND(LEFT(O23,1)="5",LEFT(S23,1)="8"))),1,0))</f>
        <v>0</v>
      </c>
      <c r="BQ23" s="5">
        <f t="shared" ref="BQ23:BQ25" si="44">IF(OR(P23&lt;2,T23&lt;2),0,IF(AND(OR(AT23="A",AT23="B"),OR(AV23="E",AND(AV23="D",T23=8))),1,IF(AND(OR(AV23="A",AV23="B"),OR(AT23="E",AND(AT23="D",O23=8))),11,0)))</f>
        <v>0</v>
      </c>
    </row>
    <row r="24" spans="1:69" s="1" customFormat="1" ht="18.75" customHeight="1" x14ac:dyDescent="0.3">
      <c r="A24" s="53"/>
      <c r="B24" s="53"/>
      <c r="C24" s="53"/>
      <c r="E24" s="322"/>
      <c r="F24" s="212"/>
      <c r="G24" s="243"/>
      <c r="H24" s="213"/>
      <c r="I24" s="215"/>
      <c r="J24" s="216"/>
      <c r="K24" s="217"/>
      <c r="L24" s="218"/>
      <c r="M24" s="239"/>
      <c r="N24" s="220"/>
      <c r="O24" s="213"/>
      <c r="P24" s="214"/>
      <c r="Q24" s="219"/>
      <c r="R24" s="220"/>
      <c r="S24" s="213"/>
      <c r="T24" s="221"/>
      <c r="U24" s="19" t="str" cm="1">
        <f t="array" aca="1" ref="U24" ca="1">IFERROR(IF(W24="","",IF(OR(W24="CAIDA",X24="CAIDA",AND(W24="CORTO",X24="")),0,ROUND(_xlfn.IFS(Z24=1,W24+AJ24,AA24=1,X24+AK24,AB24=1,Y24+AL24,AND(AC24=1,SUM(AC24:AE24)=1),AF24+AM24,AND(AD24=1,SUM(AC24:AE24)=1),AG24+AN24,AND(AE24=1,SUM(AC24:AE24)=1),AH24+AO24,AND(SUM(AC24:AE24)=2,AC24=1,AE24=1),MAX(AF24+OFFSET(AF24,0,7),AH24+OFFSET(AH24,0,7)),SUM(AC24:AE24)=3,AI24+AP24),1))),"Revisa")</f>
        <v/>
      </c>
      <c r="V24" s="38">
        <f>IF(F24="",0,IF(OR(F24&amp;G24=F25&amp;G25,F24&amp;G24=F22&amp;G22,F24&amp;G24=F23&amp;G23,F24&amp;G24=N25&amp;O25,F24&amp;G24=N22&amp;O22,F24&amp;G24=N23&amp;O23,F24&amp;G24=R25&amp;S25,F24&amp;G24=R22&amp;S22,F24&amp;G24=R23&amp;S23),1,IF(N24="",0,IF(OR(N24&amp;O24=F25&amp;G25,N24&amp;O24=F22&amp;G22,N24&amp;O24=F23&amp;G23,N24&amp;O24=N25&amp;O25,N24&amp;O24=N22&amp;O22,N24&amp;O24=N23&amp;O23,N24&amp;O24=R25&amp;S25,N24&amp;O24=R22&amp;S22,N24&amp;O24=R23&amp;S23),1,IF(R24="",0,IF(OR(R24&amp;S24=F25&amp;G25,R24&amp;S24=F22&amp;G22,R24&amp;S24=F23&amp;G23,R24&amp;S24=N25&amp;O25,R24&amp;S24=N22&amp;O22,R24&amp;S24=N23,O23,R24&amp;S24=R25&amp;S25,R24&amp;S24=R22&amp;S22,R24&amp;S24=R23&amp;S23),1,0))))))</f>
        <v>0</v>
      </c>
      <c r="W24" s="15" t="str">
        <f>IF(H24="","",IF(H24=0,"CAIDA",IF(H24=1,"CORTO",VLOOKUP(F24&amp;LEFT(G24,1),Table1[[Full_Name]:[METROS15]],Deducciones_Bonus_Tablas!$AF$1,FALSE))))</f>
        <v/>
      </c>
      <c r="X24" s="15" t="str">
        <f>IF(P24="","",IF(P24=0,"CAIDA",IF(P24=1,"CORTO",VLOOKUP(N24&amp;LEFT(O24,1),Table1[[Full_Name]:[METROS15]],Deducciones_Bonus_Tablas!$AF$1,FALSE))))</f>
        <v/>
      </c>
      <c r="Y24" s="15" t="str">
        <f>IF(T24="","",IF(T24=0,"CAIDA",IF(T24=1,"CORTO",VLOOKUP(R24&amp;LEFT(S24,1),Table1[[Full_Name]:[METROS15]],Deducciones_Bonus_Tablas!$AF$1,FALSE))))</f>
        <v/>
      </c>
      <c r="Z24" s="38">
        <f t="shared" si="30"/>
        <v>1</v>
      </c>
      <c r="AA24" s="38">
        <f t="shared" si="31"/>
        <v>1</v>
      </c>
      <c r="AB24" s="38">
        <f t="shared" si="32"/>
        <v>1</v>
      </c>
      <c r="AC24" s="38">
        <f t="shared" si="33"/>
        <v>0</v>
      </c>
      <c r="AD24" s="38">
        <f t="shared" si="34"/>
        <v>0</v>
      </c>
      <c r="AE24" s="38">
        <f t="shared" si="35"/>
        <v>0</v>
      </c>
      <c r="AF24" s="15" t="str">
        <f>IF(AC24=0,"",MAX(W24,X24)+VLOOKUP(MIN(AQ24,AS24),Deducciones_Bonus_Tablas!$H$2:$I$41,2,FALSE)*(IF(F24=N24,Deducciones_Bonus_Tablas!$N$34,IF(ABS(AQ24-AS24)&lt;=4,Deducciones_Bonus_Tablas!$N$32,IF(ABS(AQ24-AS24)&lt;=10,Deducciones_Bonus_Tablas!$N$33,IF(ABS(AQ24-AS24)&gt;10,Deducciones_Bonus_Tablas!$N$34))))+IF(AS24&gt;AQ24,Deducciones_Bonus_Tablas!$Q$31,IF(AS24&lt;AQ24,Deducciones_Bonus_Tablas!$Q$33,0))))</f>
        <v/>
      </c>
      <c r="AG24" s="15" t="str">
        <f>IF(AD24=0,"",MAX(X24,Y24)+VLOOKUP(MIN(AS24,AU24),Deducciones_Bonus_Tablas!$H$2:$I$41,2,FALSE)*(IF(N24=R24,Deducciones_Bonus_Tablas!$N$34,IF(ABS(AS24-AU24)&lt;=4,Deducciones_Bonus_Tablas!$N$32,IF(ABS(AS24-AU24)&lt;=10,Deducciones_Bonus_Tablas!$N$33,IF(ABS(AS24-AU24)&gt;10,Deducciones_Bonus_Tablas!$N$34))))+IF(AU24&gt;AS24,Deducciones_Bonus_Tablas!$Q$31,IF(AU24&lt;AS24,Deducciones_Bonus_Tablas!$Q$33,0))))</f>
        <v/>
      </c>
      <c r="AH24" s="15" t="str">
        <f>IF(AE24=0,"",MAX(W24,Y24)+VLOOKUP(MIN(AQ24,AU24),Deducciones_Bonus_Tablas!$H$2:$I$41,2,FALSE)*(IF(F24=R24,Deducciones_Bonus_Tablas!$N$34,IF(ABS(AQ24-AU24)&lt;=4,Deducciones_Bonus_Tablas!$N$32,IF(ABS(AQ24-AU24)&lt;=10,Deducciones_Bonus_Tablas!$N$33,IF(ABS(AQ24-AU24)&gt;10,Deducciones_Bonus_Tablas!$N$34))))+IF(AU24&gt;AQ24,Deducciones_Bonus_Tablas!$Q$31,IF(AU24&lt;AQ24,Deducciones_Bonus_Tablas!$Q$33,0))))</f>
        <v/>
      </c>
      <c r="AI24" s="15" t="str">
        <f>IF(OR(AC24&lt;&gt;1,AD24&lt;&gt;1,AE24&lt;&gt;1),"",MAX(W24,X24,Y24)+VLOOKUP(MIN(AQ24,AS24),Deducciones_Bonus_Tablas!$H$2:$I$41,2,FALSE)*(IF(F24=N24,Deducciones_Bonus_Tablas!$N$34,IF(ABS(AQ24-AS24)&lt;=4,Deducciones_Bonus_Tablas!$N$32,IF(ABS(AQ24-AS24)&lt;=10,Deducciones_Bonus_Tablas!$N$33,IF(ABS(AQ24-AS24)&gt;10,Deducciones_Bonus_Tablas!$N$34))))+IF(AS24&gt;AQ24,Deducciones_Bonus_Tablas!$Q$31,IF(AS24&lt;AQ24,Deducciones_Bonus_Tablas!$Q$33,0)))+VLOOKUP(MIN(AS24,AU24),Deducciones_Bonus_Tablas!$H$2:$I$41,2,FALSE)*(IF(N24=R24,Deducciones_Bonus_Tablas!$N$34,IF(ABS(AS24-AU24)&lt;=4,Deducciones_Bonus_Tablas!$N$32,IF(ABS(AS24-AU24)&lt;=10,Deducciones_Bonus_Tablas!$N$33,IF(ABS(AS24-AU24)&gt;10,Deducciones_Bonus_Tablas!$N$34))))+IF(AU24&gt;AS24,Deducciones_Bonus_Tablas!$Q$31,IF(AU24&lt;AS24,Deducciones_Bonus_Tablas!$Q$33,0))))</f>
        <v/>
      </c>
      <c r="AJ24" s="15" t="str">
        <f t="shared" si="36"/>
        <v/>
      </c>
      <c r="AK24" s="15" t="str">
        <f t="shared" si="37"/>
        <v/>
      </c>
      <c r="AL24" s="15" t="str">
        <f t="shared" si="38"/>
        <v/>
      </c>
      <c r="AM24" s="15" t="str">
        <f>IF(OR(SUM(AC24:AE24)=3,AC24&lt;&gt;1),"",AF24*(SUM(BA24:BC24)+(W24*AZ24+X24*BE24)/(W24+X24)+BG24+IF(AW24&lt;&gt;AX24,Deducciones_Bonus_Tablas!$N$43,0))+X24*BD24)</f>
        <v/>
      </c>
      <c r="AN24" s="15" t="str">
        <f>IF(OR(SUM(AC24:AE24)=3,AD24&lt;&gt;1),"",AG24*(SUM(BA24:BC24)+(X24*BE24+Y24*BF24)/(X24+Y24)+BG24+IF(AX24&lt;&gt;AY24,Deducciones_Bonus_Tablas!$N$43,0))+Y24*BD24)</f>
        <v/>
      </c>
      <c r="AO24" s="15" t="str">
        <f>IF(OR(SUM(AC24:AE24)=3,AE24&lt;&gt;1),"",AH24*(SUM(BA24:BC24)+(W24*AZ24+Y24*BF24)/(W24+Y24)+BG24+IF(AW24&lt;&gt;AY24,Deducciones_Bonus_Tablas!$N$43,0))+Y24*BD24)</f>
        <v/>
      </c>
      <c r="AP24" s="15" t="str">
        <f>IF(SUM(AC24:AE24)&lt;&gt;3,"",AI24*(SUM(BA24:BC24)+(W24*AZ24+X24*BE24+Y24*BF24)/(W24+X24+BF24)+BG24+Deducciones_Bonus_Tablas!$N$44+(COUNTA(_xlfn.UNIQUE(AW24:AY24,TRUE,FALSE))-1)*Deducciones_Bonus_Tablas!$N$43)+Y24*BD24)</f>
        <v/>
      </c>
      <c r="AQ24" s="38" t="str">
        <f>IF(H24&lt;2,"",VLOOKUP(F24&amp;LEFT(G24,1),Table1[[Full_Name]:[METROS15]],Deducciones_Bonus_Tablas!$AE$1,FALSE))</f>
        <v/>
      </c>
      <c r="AR24" s="38" t="str">
        <f>IF(H24&lt;2,"",VLOOKUP(F24&amp;LEFT(G24,1),Table1[[Full_Name]:[METROS15]],Deducciones_Bonus_Tablas!$AD$1,FALSE))</f>
        <v/>
      </c>
      <c r="AS24" s="38" t="str">
        <f>IF(P24&lt;2,"",VLOOKUP(N24&amp;LEFT(O24,1),Table1[[Full_Name]:[METROS15]],Deducciones_Bonus_Tablas!$AE$1,FALSE))</f>
        <v/>
      </c>
      <c r="AT24" s="38" t="str">
        <f>IF(P24&lt;2,"",VLOOKUP(N24&amp;LEFT(O24,1),Table1[[Full_Name]:[METROS15]],Deducciones_Bonus_Tablas!$AD$1,FALSE))</f>
        <v/>
      </c>
      <c r="AU24" s="38" t="str">
        <f>IF(T24&lt;2,"",VLOOKUP(R24&amp;LEFT(S24,1),Table1[[Full_Name]:[METROS15]],Deducciones_Bonus_Tablas!$AE$1,FALSE))</f>
        <v/>
      </c>
      <c r="AV24" s="38" t="str">
        <f>IF(T24&lt;2,"",VLOOKUP(R24&amp;LEFT(S24,1),Table1[[Full_Name]:[METROS15]],Deducciones_Bonus_Tablas!$AD$1,FALSE))</f>
        <v/>
      </c>
      <c r="AW24" s="38" t="str">
        <f>IF(H24&lt;2,"",VLOOKUP(F24&amp;LEFT(G24,1),Table1[[Full_Name]:[METROS15]],Deducciones_Bonus_Tablas!$AC$1,FALSE))</f>
        <v/>
      </c>
      <c r="AX24" s="38" t="str">
        <f>IF(P24&lt;2,"",VLOOKUP(N24&amp;LEFT(O24,1),Table1[[Full_Name]:[METROS15]],Deducciones_Bonus_Tablas!$AC$1,FALSE))</f>
        <v/>
      </c>
      <c r="AY24" s="38" t="str">
        <f>IF(T24&lt;2,"",VLOOKUP(R24&amp;LEFT(S24,1),Table1[[Full_Name]:[METROS15]],Deducciones_Bonus_Tablas!$AC$1,FALSE))</f>
        <v/>
      </c>
      <c r="AZ24" s="54" t="str">
        <f>IF(F24="","",IF(OR(H24=0,H24=""),"CAIDA",IF(H24=1,"CORTO",IF(OR(BH24=2,BH24=3,BI24=1,BJ24=1,BL24=11),0,IF(SUM(AC24:AE24)=0,INDEX(Table1[[Full_Name]:[METROS15]],MATCH(F24&amp;LEFT(G24,1),Table1[Full_Name],0),MATCH("I"&amp;H24,Deducciones_Bonus_Tablas!$AB$2:$BN$2,0)),INDEX(Table1[[Full_Name]:[METROS15]],MATCH(F24&amp;LEFT(G24,1),Table1[Full_Name],0),MATCH("C"&amp;H24,Deducciones_Bonus_Tablas!$AB$2:$BN$2,0)))))))</f>
        <v/>
      </c>
      <c r="BA24" s="5" cm="1">
        <f t="array" ref="BA24">IF(OR(I24="",F24="",I24="B"),0,_xlfn.IFS($Z24=1,VLOOKUP($F24&amp;LEFT($G24,1),Table1[[Full_Name]:[METROS15]],MATCH("C"&amp;I24,Deducciones_Bonus_Tablas!$AB$2:$BN$2,0),FALSE),$AA24=1,VLOOKUP($N24&amp;LEFT($O24,1),Table1[[Full_Name]:[METROS15]],MATCH("C"&amp;I24,Deducciones_Bonus_Tablas!$AB$2:$BN$2,0),FALSE),$AB24=1,VLOOKUP($R24&amp;LEFT($S24,1),Table1[[Full_Name]:[METROS15]],MATCH("C"&amp;I24,Deducciones_Bonus_Tablas!$AB$2:$BN$2,0),FALSE),$AC24=1,AVERAGE(VLOOKUP($F24&amp;LEFT($G24,1),Table1[[Full_Name]:[METROS15]],MATCH("C"&amp;I24,Deducciones_Bonus_Tablas!$AB$2:$BN$2,0),FALSE),VLOOKUP($N24&amp;LEFT($O24,1),Table1[[Full_Name]:[METROS15]],MATCH("C"&amp;I24,Deducciones_Bonus_Tablas!$AB$2:$BN$2,0),FALSE)),$AD24=1,AVERAGE(VLOOKUP($R24&amp;LEFT($S24,1),Table1[[Full_Name]:[METROS15]],MATCH("C"&amp;I24,Deducciones_Bonus_Tablas!$AB$2:$BN$2,0),FALSE),VLOOKUP($N24&amp;LEFT($O24,1),Table1[[Full_Name]:[METROS15]],MATCH("C"&amp;I24,Deducciones_Bonus_Tablas!$AB$2:$BN$2,0),FALSE)),$AE24=1,AVERAGE(VLOOKUP($R24&amp;LEFT($S24,1),Table1[[Full_Name]:[METROS15]],MATCH("C"&amp;I24,Deducciones_Bonus_Tablas!$AB$2:$BN$2,0),FALSE),VLOOKUP($F24&amp;LEFT($G24,1),Table1[[Full_Name]:[METROS15]],MATCH("C"&amp;I24,Deducciones_Bonus_Tablas!$AB$2:$BN$2,0),FALSE))))</f>
        <v>0</v>
      </c>
      <c r="BB24" s="5" cm="1">
        <f t="array" ref="BB24">IF(OR(J24="",G24="",J24="B"),0,_xlfn.IFS($Z24=1,VLOOKUP($F24&amp;LEFT($G24,1),Table1[[Full_Name]:[METROS15]],MATCH("T"&amp;J24,Deducciones_Bonus_Tablas!$AB$2:$BN$2,0),FALSE),$AA24=1,VLOOKUP($N24&amp;LEFT($O24,1),Table1[[Full_Name]:[METROS15]],MATCH("T"&amp;J24,Deducciones_Bonus_Tablas!$AB$2:$BN$2,0),FALSE),$AB24=1,VLOOKUP($R24&amp;LEFT($S24,1),Table1[[Full_Name]:[METROS15]],MATCH("T"&amp;J24,Deducciones_Bonus_Tablas!$AB$2:$BN$2,0),FALSE),$AC24=1,AVERAGE(VLOOKUP($F24&amp;LEFT($G24,1),Table1[[Full_Name]:[METROS15]],MATCH("T"&amp;J24,Deducciones_Bonus_Tablas!$AB$2:$BN$2,0),FALSE),VLOOKUP($N24&amp;LEFT($O24,1),Table1[[Full_Name]:[METROS15]],MATCH("T"&amp;J24,Deducciones_Bonus_Tablas!$AB$2:$BN$2,0),FALSE)),$AD24=1,AVERAGE(VLOOKUP($R24&amp;LEFT($S24,1),Table1[[Full_Name]:[METROS15]],MATCH("T"&amp;J24,Deducciones_Bonus_Tablas!$AB$2:$BN$2,0),FALSE),VLOOKUP($N24&amp;LEFT($O24,1),Table1[[Full_Name]:[METROS15]],MATCH("T"&amp;J24,Deducciones_Bonus_Tablas!$AB$2:$BN$2,0),FALSE)),$AE24=1,AVERAGE(VLOOKUP($R24&amp;LEFT($S24,1),Table1[[Full_Name]:[METROS15]],MATCH("T"&amp;J24,Deducciones_Bonus_Tablas!$AB$2:$BN$2,0),FALSE),VLOOKUP($F24&amp;LEFT($G24,1),Table1[[Full_Name]:[METROS15]],MATCH("T"&amp;J24,Deducciones_Bonus_Tablas!$AB$2:$BN$2,0),FALSE))))</f>
        <v>0</v>
      </c>
      <c r="BC24" s="5" cm="1">
        <f t="array" ref="BC24">IF(OR(K24="",H24="",K24="B"),0,_xlfn.IFS($Z24=1,VLOOKUP($F24&amp;LEFT($G24,1),Table1[[Full_Name]:[METROS15]],MATCH("P"&amp;K24,Deducciones_Bonus_Tablas!$AB$2:$BN$2,0),FALSE),$AA24=1,VLOOKUP($N24&amp;LEFT($O24,1),Table1[[Full_Name]:[METROS15]],MATCH("P"&amp;K24,Deducciones_Bonus_Tablas!$AB$2:$BN$2,0),FALSE),$AB24=1,VLOOKUP($R24&amp;LEFT($S24,1),Table1[[Full_Name]:[METROS15]],MATCH("P"&amp;K24,Deducciones_Bonus_Tablas!$AB$2:$BN$2,0),FALSE),$AC24=1,AVERAGE(VLOOKUP($F24&amp;LEFT($G24,1),Table1[[Full_Name]:[METROS15]],MATCH("P"&amp;K24,Deducciones_Bonus_Tablas!$AB$2:$BN$2,0),FALSE),VLOOKUP($N24&amp;LEFT($O24,1),Table1[[Full_Name]:[METROS15]],MATCH("P"&amp;K24,Deducciones_Bonus_Tablas!$AB$2:$BN$2,0),FALSE)),$AD24=1,AVERAGE(VLOOKUP($R24&amp;LEFT($S24,1),Table1[[Full_Name]:[METROS15]],MATCH("P"&amp;K24,Deducciones_Bonus_Tablas!$AB$2:$BN$2,0),FALSE),VLOOKUP($N24&amp;LEFT($O24,1),Table1[[Full_Name]:[METROS15]],MATCH("P"&amp;K24,Deducciones_Bonus_Tablas!$AB$2:$BN$2,0),FALSE)),$AE24=1,AVERAGE(VLOOKUP($R24&amp;LEFT($S24,1),Table1[[Full_Name]:[METROS15]],MATCH("P"&amp;K24,Deducciones_Bonus_Tablas!$AB$2:$BN$2,0),FALSE),VLOOKUP($F24&amp;LEFT($G24,1),Table1[[Full_Name]:[METROS15]],MATCH("P"&amp;K24,Deducciones_Bonus_Tablas!$AB$2:$BN$2,0),FALSE))))</f>
        <v>0</v>
      </c>
      <c r="BD24" s="5">
        <f>IF(OR(F24="",AND(OR(L24="",L24="S"),BK24=0,OR(BI24=0,BI24=1),OR(BL24=0,BL24=11,AND(BL24=1,Q24&lt;3,T24&gt;1)),OR(BQ24=0,BQ24=11),BP24=0,BH24&lt;&gt;33,BM24&lt;&gt;33,BI24&lt;&gt;11,BN24&lt;&gt;11)),0,IF(Z24=1,VLOOKUP($F24&amp;LEFT($G24,1),Table1[[Full_Name]:[METROS15]],MATCH(IF(OR(BK24=1,BL24=1,BI24=11,BH24=33),"N",L24),Deducciones_Bonus_Tablas!$AB$2:$BN$2,0),FALSE),IF(OR(AA24=1,AND(AC24=1,SUM(AC24:AE24)=1),AND(AD24=1,OR(BP24=1,BQ24=1,BN24=11,BM24=33))),VLOOKUP($N24&amp;LEFT($O24,1),Table1[[Full_Name]:[METROS15]],MATCH(IF(OR(BP24=1,BQ24=1,BN24=11,BM24=33),"N",L24),Deducciones_Bonus_Tablas!$AB$2:$BN$2,0),FALSE),VLOOKUP($R24&amp;LEFT($S24,1),Table1[[Full_Name]:[METROS15]],MATCH(L24,Deducciones_Bonus_Tablas!$AB$2:$BN$2,0),FALSE))))</f>
        <v>0</v>
      </c>
      <c r="BE24" s="54" t="str">
        <f>IF(N24="","",IF(OR(P24=1,P24=0,BH24=22,BH24=33,BI24=11,BK24=1,BL24=1,BM24=2,BM24=3,BN24=1,BO24=1,BQ24=11),0,IF(SUM(AC24:AE24)=0,INDEX(Table1[[Full_Name]:[METROS15]],MATCH(N24&amp;LEFT(O24,1),Table1[Full_Name],0),MATCH("I"&amp;P24,Deducciones_Bonus_Tablas!$AB$2:$BN$2,0)),INDEX(Table1[[Full_Name]:[METROS15]],MATCH(N24&amp;LEFT(O24,1),Table1[Full_Name],0),MATCH("C"&amp;P24,Deducciones_Bonus_Tablas!$AB$2:$BN$2,0)))))</f>
        <v/>
      </c>
      <c r="BF24" s="54" t="str">
        <f>IF(R24="","",IF(OR(T24=1,T24=0,BM24=22,BM24=33,BN24=11,BP24=1,BQ24=1),0,IF(SUM(AC24:AE24)=0,INDEX(Table1[[Full_Name]:[METROS15]],MATCH(R24&amp;LEFT(S24,1),Table1[Full_Name],0),MATCH("I"&amp;T24,Deducciones_Bonus_Tablas!$AB$2:$BN$2,0)),INDEX(Table1[[Full_Name]:[METROS15]],MATCH(R24&amp;LEFT(S24,1),Table1[Full_Name],0),MATCH("C"&amp;T24,Deducciones_Bonus_Tablas!$AB$2:$BN$2,0)))))</f>
        <v/>
      </c>
      <c r="BG24" s="5">
        <f>IF(OR(BH24=2,BH24=3,BH24=33,BI24=1,BI24=11,BJ24=1,BM24=2,BM24=22,BM24=3,BM24=33,BN24=1,BN24=11,BO24=1),Deducciones_Bonus_Tablas!$N$45,0)+IF(AND(OR(BH24=2,BH24=3,BI24=1,BJ24=1),OR(BM24=33,BN24=11)),Deducciones_Bonus_Tablas!$N$46,0)</f>
        <v>0</v>
      </c>
      <c r="BH24" s="5">
        <f>IF(OR(H24&lt;2,P24&lt;2),0,IF(OR(AR24&lt;&gt;"E",AT24&lt;&gt;"E"),0,IF(AND(COUNTIF(Table2[Excepcion E],F24&amp;LEFT(G24,1))=1,COUNTIF(Table2[Excepcion E],N24&amp;LEFT(O24,1))=1),1,IF(COUNTIF(Table2[Excepcion E],F24&amp;LEFT(G24,1))=1,IF(F24=N24,2,IF(AND(AW24=AX24,G24=O24),3,4)),IF(COUNTIF(Table2[Excepcion E],N24&amp;LEFT(O24,1)),IF(F24=N24,22,IF(AND(AW24=AX24,G24=O24),33,4)),5)))))</f>
        <v>0</v>
      </c>
      <c r="BI24" s="5">
        <f>IF(OR(H24&lt;2,P24&lt;2),0,IF(AND(COUNTIF(Table2[Excepcion E],F24&amp;LEFT(G24,1))=1,AT24&lt;&gt;"E"),1,IF(AND(COUNTIF(Table2[Excepcion E],N24&amp;LEFT(O24,1))=1,AR24&lt;&gt;"E"),11,0)))</f>
        <v>0</v>
      </c>
      <c r="BJ24" s="5" t="str">
        <f t="shared" si="39"/>
        <v/>
      </c>
      <c r="BK24" s="5">
        <f t="shared" si="40"/>
        <v>0</v>
      </c>
      <c r="BL24" s="5">
        <f t="shared" si="41"/>
        <v>0</v>
      </c>
      <c r="BM24" s="5">
        <f>IF(OR(P24&lt;2,T24&lt;2),0,IF(OR(AT24&lt;&gt;"E",AV24&lt;&gt;"E"),0,IF(AND(COUNTIF(Table2[Excepcion E],N24&amp;LEFT(O24,1))=1,COUNTIF(Table2[Excepcion E],R24&amp;LEFT(S24,1))=1),1,IF(COUNTIF(Table2[Excepcion E],N24&amp;LEFT(O24,1))=1,IF(N24=R24,2,IF(AND(AX24=AY24,O24=S24),3,4)),IF(COUNTIF(Table2[Excepcion E],R24&amp;LEFT(S24,1)),IF(N24=R24,22,IF(AND(AX24=AY24,O24=S24),33,4)),5)))))</f>
        <v>0</v>
      </c>
      <c r="BN24" s="5">
        <f>IF(OR(P24&lt;2,T24&lt;2),0,IF(AND(COUNTIF(Table2[Excepcion E],N24&amp;LEFT(O24,1))=1,AV24&lt;&gt;"E"),1,IF(AND(COUNTIF(Table2[Excepcion E],R24&amp;LEFT(S24,1))=1,AT24&lt;&gt;"E"),11,0)))</f>
        <v>0</v>
      </c>
      <c r="BO24" s="5" t="str">
        <f t="shared" si="42"/>
        <v/>
      </c>
      <c r="BP24" s="5">
        <f t="shared" si="43"/>
        <v>0</v>
      </c>
      <c r="BQ24" s="5">
        <f t="shared" si="44"/>
        <v>0</v>
      </c>
    </row>
    <row r="25" spans="1:69" s="1" customFormat="1" ht="18.75" customHeight="1" thickBot="1" x14ac:dyDescent="0.35">
      <c r="A25" s="53"/>
      <c r="B25" s="53"/>
      <c r="C25" s="53"/>
      <c r="E25" s="323"/>
      <c r="F25" s="212"/>
      <c r="G25" s="243"/>
      <c r="H25" s="213"/>
      <c r="I25" s="225"/>
      <c r="J25" s="226"/>
      <c r="K25" s="227"/>
      <c r="L25" s="228"/>
      <c r="M25" s="242"/>
      <c r="N25" s="230"/>
      <c r="O25" s="223"/>
      <c r="P25" s="224"/>
      <c r="Q25" s="229"/>
      <c r="R25" s="230"/>
      <c r="S25" s="223"/>
      <c r="T25" s="231"/>
      <c r="U25" s="20" t="str" cm="1">
        <f t="array" aca="1" ref="U25" ca="1">IFERROR(IF(W25="","",IF(OR(W25="CAIDA",X25="CAIDA",AND(W25="CORTO",X25="")),0,ROUND(_xlfn.IFS(Z25=1,W25+AJ25,AA25=1,X25+AK25,AB25=1,Y25+AL25,AND(AC25=1,SUM(AC25:AE25)=1),AF25+AM25,AND(AD25=1,SUM(AC25:AE25)=1),AG25+AN25,AND(AE25=1,SUM(AC25:AE25)=1),AH25+AO25,AND(SUM(AC25:AE25)=2,AC25=1,AE25=1),MAX(AF25+OFFSET(AF25,0,7),AH25+OFFSET(AH25,0,7)),SUM(AC25:AE25)=3,AI25+AP25),1))),"Revisa")</f>
        <v/>
      </c>
      <c r="V25" s="38">
        <f>IF(F25="",0,IF(OR(F25&amp;G25=F22&amp;G22,F25&amp;G25=F23&amp;G23,F25&amp;G25=F24&amp;G24,F25&amp;G25=N22&amp;O22,F25&amp;G25=N23&amp;O23,F25&amp;G25=N24&amp;O24,F25&amp;G25=R22&amp;S22,F25&amp;G25=R23&amp;S23,F25&amp;G25=R24&amp;S24),1,IF(N25="",0,IF(OR(N25&amp;O25=F22&amp;G22,N25&amp;O25=F23&amp;G23,N25&amp;O25=F24&amp;G24,N25&amp;O25=N22&amp;O22,N25&amp;O25=N23&amp;O23,N25&amp;O25=N24&amp;O24,N25&amp;O25=R22&amp;S22,N25&amp;O25=R23&amp;S23,N25&amp;O25=R24&amp;S24),1,IF(R25="",0,IF(OR(R25&amp;S25=F22&amp;G22,R25&amp;S25=F23&amp;G23,R25&amp;S25=F24&amp;G24,R25&amp;S25=N22&amp;O22,R25&amp;S25=N23&amp;O23,R25&amp;S25=N24,O24,R25&amp;S25=R22&amp;S22,R25&amp;S25=R23&amp;S23,R25&amp;S25=R24&amp;S24),1,0))))))</f>
        <v>0</v>
      </c>
      <c r="W25" s="15" t="str">
        <f>IF(H25="","",IF(H25=0,"CAIDA",IF(H25=1,"CORTO",VLOOKUP(F25&amp;LEFT(G25,1),Table1[[Full_Name]:[METROS15]],Deducciones_Bonus_Tablas!$AF$1,FALSE))))</f>
        <v/>
      </c>
      <c r="X25" s="15" t="str">
        <f>IF(P25="","",IF(P25=0,"CAIDA",IF(P25=1,"CORTO",VLOOKUP(N25&amp;LEFT(O25,1),Table1[[Full_Name]:[METROS15]],Deducciones_Bonus_Tablas!$AF$1,FALSE))))</f>
        <v/>
      </c>
      <c r="Y25" s="15" t="str">
        <f>IF(T25="","",IF(T25=0,"CAIDA",IF(T25=1,"CORTO",VLOOKUP(R25&amp;LEFT(S25,1),Table1[[Full_Name]:[METROS15]],Deducciones_Bonus_Tablas!$AF$1,FALSE))))</f>
        <v/>
      </c>
      <c r="Z25" s="38">
        <f t="shared" si="30"/>
        <v>1</v>
      </c>
      <c r="AA25" s="38">
        <f t="shared" si="31"/>
        <v>1</v>
      </c>
      <c r="AB25" s="38">
        <f t="shared" si="32"/>
        <v>1</v>
      </c>
      <c r="AC25" s="38">
        <f t="shared" si="33"/>
        <v>0</v>
      </c>
      <c r="AD25" s="38">
        <f t="shared" si="34"/>
        <v>0</v>
      </c>
      <c r="AE25" s="38">
        <f t="shared" si="35"/>
        <v>0</v>
      </c>
      <c r="AF25" s="15" t="str">
        <f>IF(AC25=0,"",MAX(W25,X25)+VLOOKUP(MIN(AQ25,AS25),Deducciones_Bonus_Tablas!$H$2:$I$41,2,FALSE)*(IF(F25=N25,Deducciones_Bonus_Tablas!$N$34,IF(ABS(AQ25-AS25)&lt;=4,Deducciones_Bonus_Tablas!$N$32,IF(ABS(AQ25-AS25)&lt;=10,Deducciones_Bonus_Tablas!$N$33,IF(ABS(AQ25-AS25)&gt;10,Deducciones_Bonus_Tablas!$N$34))))+IF(AS25&gt;AQ25,Deducciones_Bonus_Tablas!$Q$31,IF(AS25&lt;AQ25,Deducciones_Bonus_Tablas!$Q$33,0))))</f>
        <v/>
      </c>
      <c r="AG25" s="15" t="str">
        <f>IF(AD25=0,"",MAX(X25,Y25)+VLOOKUP(MIN(AS25,AU25),Deducciones_Bonus_Tablas!$H$2:$I$41,2,FALSE)*(IF(N25=R25,Deducciones_Bonus_Tablas!$N$34,IF(ABS(AS25-AU25)&lt;=4,Deducciones_Bonus_Tablas!$N$32,IF(ABS(AS25-AU25)&lt;=10,Deducciones_Bonus_Tablas!$N$33,IF(ABS(AS25-AU25)&gt;10,Deducciones_Bonus_Tablas!$N$34))))+IF(AU25&gt;AS25,Deducciones_Bonus_Tablas!$Q$31,IF(AU25&lt;AS25,Deducciones_Bonus_Tablas!$Q$33,0))))</f>
        <v/>
      </c>
      <c r="AH25" s="15" t="str">
        <f>IF(AE25=0,"",MAX(W25,Y25)+VLOOKUP(MIN(AQ25,AU25),Deducciones_Bonus_Tablas!$H$2:$I$41,2,FALSE)*(IF(F25=R25,Deducciones_Bonus_Tablas!$N$34,IF(ABS(AQ25-AU25)&lt;=4,Deducciones_Bonus_Tablas!$N$32,IF(ABS(AQ25-AU25)&lt;=10,Deducciones_Bonus_Tablas!$N$33,IF(ABS(AQ25-AU25)&gt;10,Deducciones_Bonus_Tablas!$N$34))))+IF(AU25&gt;AQ25,Deducciones_Bonus_Tablas!$Q$31,IF(AU25&lt;AQ25,Deducciones_Bonus_Tablas!$Q$33,0))))</f>
        <v/>
      </c>
      <c r="AI25" s="15" t="str">
        <f>IF(OR(AC25&lt;&gt;1,AD25&lt;&gt;1,AE25&lt;&gt;1),"",MAX(W25,X25,Y25)+VLOOKUP(MIN(AQ25,AS25),Deducciones_Bonus_Tablas!$H$2:$I$41,2,FALSE)*(IF(F25=N25,Deducciones_Bonus_Tablas!$N$34,IF(ABS(AQ25-AS25)&lt;=4,Deducciones_Bonus_Tablas!$N$32,IF(ABS(AQ25-AS25)&lt;=10,Deducciones_Bonus_Tablas!$N$33,IF(ABS(AQ25-AS25)&gt;10,Deducciones_Bonus_Tablas!$N$34))))+IF(AS25&gt;AQ25,Deducciones_Bonus_Tablas!$Q$31,IF(AS25&lt;AQ25,Deducciones_Bonus_Tablas!$Q$33,0)))+VLOOKUP(MIN(AS25,AU25),Deducciones_Bonus_Tablas!$H$2:$I$41,2,FALSE)*(IF(N25=R25,Deducciones_Bonus_Tablas!$N$34,IF(ABS(AS25-AU25)&lt;=4,Deducciones_Bonus_Tablas!$N$32,IF(ABS(AS25-AU25)&lt;=10,Deducciones_Bonus_Tablas!$N$33,IF(ABS(AS25-AU25)&gt;10,Deducciones_Bonus_Tablas!$N$34))))+IF(AU25&gt;AS25,Deducciones_Bonus_Tablas!$Q$31,IF(AU25&lt;AS25,Deducciones_Bonus_Tablas!$Q$33,0))))</f>
        <v/>
      </c>
      <c r="AJ25" s="15" t="str">
        <f t="shared" si="36"/>
        <v/>
      </c>
      <c r="AK25" s="15" t="str">
        <f t="shared" si="37"/>
        <v/>
      </c>
      <c r="AL25" s="15" t="str">
        <f t="shared" si="38"/>
        <v/>
      </c>
      <c r="AM25" s="15" t="str">
        <f>IF(OR(SUM(AC25:AE25)=3,AC25&lt;&gt;1),"",AF25*(SUM(BA25:BC25)+(W25*AZ25+X25*BE25)/(W25+X25)+BG25+IF(AW25&lt;&gt;AX25,Deducciones_Bonus_Tablas!$N$43,0))+X25*BD25)</f>
        <v/>
      </c>
      <c r="AN25" s="15" t="str">
        <f>IF(OR(SUM(AC25:AE25)=3,AD25&lt;&gt;1),"",AG25*(SUM(BA25:BC25)+(X25*BE25+Y25*BF25)/(X25+Y25)+BG25+IF(AX25&lt;&gt;AY25,Deducciones_Bonus_Tablas!$N$43,0))+Y25*BD25)</f>
        <v/>
      </c>
      <c r="AO25" s="15" t="str">
        <f>IF(OR(SUM(AC25:AE25)=3,AE25&lt;&gt;1),"",AH25*(SUM(BA25:BC25)+(W25*AZ25+Y25*BF25)/(W25+Y25)+BG25+IF(AW25&lt;&gt;AY25,Deducciones_Bonus_Tablas!$N$43,0))+Y25*BD25)</f>
        <v/>
      </c>
      <c r="AP25" s="15" t="str">
        <f>IF(SUM(AC25:AE25)&lt;&gt;3,"",AI25*(SUM(BA25:BC25)+(W25*AZ25+X25*BE25+Y25*BF25)/(W25+X25+BF25)+BG25+Deducciones_Bonus_Tablas!$N$44+(COUNTA(_xlfn.UNIQUE(AW25:AY25,TRUE,FALSE))-1)*Deducciones_Bonus_Tablas!$N$43)+Y25*BD25)</f>
        <v/>
      </c>
      <c r="AQ25" s="38" t="str">
        <f>IF(H25&lt;2,"",VLOOKUP(F25&amp;LEFT(G25,1),Table1[[Full_Name]:[METROS15]],Deducciones_Bonus_Tablas!$AE$1,FALSE))</f>
        <v/>
      </c>
      <c r="AR25" s="38" t="str">
        <f>IF(H25&lt;2,"",VLOOKUP(F25&amp;LEFT(G25,1),Table1[[Full_Name]:[METROS15]],Deducciones_Bonus_Tablas!$AD$1,FALSE))</f>
        <v/>
      </c>
      <c r="AS25" s="38" t="str">
        <f>IF(P25&lt;2,"",VLOOKUP(N25&amp;LEFT(O25,1),Table1[[Full_Name]:[METROS15]],Deducciones_Bonus_Tablas!$AE$1,FALSE))</f>
        <v/>
      </c>
      <c r="AT25" s="38" t="str">
        <f>IF(P25&lt;2,"",VLOOKUP(N25&amp;LEFT(O25,1),Table1[[Full_Name]:[METROS15]],Deducciones_Bonus_Tablas!$AD$1,FALSE))</f>
        <v/>
      </c>
      <c r="AU25" s="38" t="str">
        <f>IF(T25&lt;2,"",VLOOKUP(R25&amp;LEFT(S25,1),Table1[[Full_Name]:[METROS15]],Deducciones_Bonus_Tablas!$AE$1,FALSE))</f>
        <v/>
      </c>
      <c r="AV25" s="38" t="str">
        <f>IF(T25&lt;2,"",VLOOKUP(R25&amp;LEFT(S25,1),Table1[[Full_Name]:[METROS15]],Deducciones_Bonus_Tablas!$AD$1,FALSE))</f>
        <v/>
      </c>
      <c r="AW25" s="38" t="str">
        <f>IF(H25&lt;2,"",VLOOKUP(F25&amp;LEFT(G25,1),Table1[[Full_Name]:[METROS15]],Deducciones_Bonus_Tablas!$AC$1,FALSE))</f>
        <v/>
      </c>
      <c r="AX25" s="38" t="str">
        <f>IF(P25&lt;2,"",VLOOKUP(N25&amp;LEFT(O25,1),Table1[[Full_Name]:[METROS15]],Deducciones_Bonus_Tablas!$AC$1,FALSE))</f>
        <v/>
      </c>
      <c r="AY25" s="38" t="str">
        <f>IF(T25&lt;2,"",VLOOKUP(R25&amp;LEFT(S25,1),Table1[[Full_Name]:[METROS15]],Deducciones_Bonus_Tablas!$AC$1,FALSE))</f>
        <v/>
      </c>
      <c r="AZ25" s="54" t="str">
        <f>IF(F25="","",IF(OR(H25=0,H25=""),"CAIDA",IF(H25=1,"CORTO",IF(OR(BH25=2,BH25=3,BI25=1,BJ25=1,BL25=11),0,IF(SUM(AC25:AE25)=0,INDEX(Table1[[Full_Name]:[METROS15]],MATCH(F25&amp;LEFT(G25,1),Table1[Full_Name],0),MATCH("I"&amp;H25,Deducciones_Bonus_Tablas!$AB$2:$BN$2,0)),INDEX(Table1[[Full_Name]:[METROS15]],MATCH(F25&amp;LEFT(G25,1),Table1[Full_Name],0),MATCH("C"&amp;H25,Deducciones_Bonus_Tablas!$AB$2:$BN$2,0)))))))</f>
        <v/>
      </c>
      <c r="BA25" s="5" cm="1">
        <f t="array" ref="BA25">IF(OR(I25="",F25="",I25="B"),0,_xlfn.IFS($Z25=1,VLOOKUP($F25&amp;LEFT($G25,1),Table1[[Full_Name]:[METROS15]],MATCH("C"&amp;I25,Deducciones_Bonus_Tablas!$AB$2:$BN$2,0),FALSE),$AA25=1,VLOOKUP($N25&amp;LEFT($O25,1),Table1[[Full_Name]:[METROS15]],MATCH("C"&amp;I25,Deducciones_Bonus_Tablas!$AB$2:$BN$2,0),FALSE),$AB25=1,VLOOKUP($R25&amp;LEFT($S25,1),Table1[[Full_Name]:[METROS15]],MATCH("C"&amp;I25,Deducciones_Bonus_Tablas!$AB$2:$BN$2,0),FALSE),$AC25=1,AVERAGE(VLOOKUP($F25&amp;LEFT($G25,1),Table1[[Full_Name]:[METROS15]],MATCH("C"&amp;I25,Deducciones_Bonus_Tablas!$AB$2:$BN$2,0),FALSE),VLOOKUP($N25&amp;LEFT($O25,1),Table1[[Full_Name]:[METROS15]],MATCH("C"&amp;I25,Deducciones_Bonus_Tablas!$AB$2:$BN$2,0),FALSE)),$AD25=1,AVERAGE(VLOOKUP($R25&amp;LEFT($S25,1),Table1[[Full_Name]:[METROS15]],MATCH("C"&amp;I25,Deducciones_Bonus_Tablas!$AB$2:$BN$2,0),FALSE),VLOOKUP($N25&amp;LEFT($O25,1),Table1[[Full_Name]:[METROS15]],MATCH("C"&amp;I25,Deducciones_Bonus_Tablas!$AB$2:$BN$2,0),FALSE)),$AE25=1,AVERAGE(VLOOKUP($R25&amp;LEFT($S25,1),Table1[[Full_Name]:[METROS15]],MATCH("C"&amp;I25,Deducciones_Bonus_Tablas!$AB$2:$BN$2,0),FALSE),VLOOKUP($F25&amp;LEFT($G25,1),Table1[[Full_Name]:[METROS15]],MATCH("C"&amp;I25,Deducciones_Bonus_Tablas!$AB$2:$BN$2,0),FALSE))))</f>
        <v>0</v>
      </c>
      <c r="BB25" s="5" cm="1">
        <f t="array" ref="BB25">IF(OR(J25="",G25="",J25="B"),0,_xlfn.IFS($Z25=1,VLOOKUP($F25&amp;LEFT($G25,1),Table1[[Full_Name]:[METROS15]],MATCH("T"&amp;J25,Deducciones_Bonus_Tablas!$AB$2:$BN$2,0),FALSE),$AA25=1,VLOOKUP($N25&amp;LEFT($O25,1),Table1[[Full_Name]:[METROS15]],MATCH("T"&amp;J25,Deducciones_Bonus_Tablas!$AB$2:$BN$2,0),FALSE),$AB25=1,VLOOKUP($R25&amp;LEFT($S25,1),Table1[[Full_Name]:[METROS15]],MATCH("T"&amp;J25,Deducciones_Bonus_Tablas!$AB$2:$BN$2,0),FALSE),$AC25=1,AVERAGE(VLOOKUP($F25&amp;LEFT($G25,1),Table1[[Full_Name]:[METROS15]],MATCH("T"&amp;J25,Deducciones_Bonus_Tablas!$AB$2:$BN$2,0),FALSE),VLOOKUP($N25&amp;LEFT($O25,1),Table1[[Full_Name]:[METROS15]],MATCH("T"&amp;J25,Deducciones_Bonus_Tablas!$AB$2:$BN$2,0),FALSE)),$AD25=1,AVERAGE(VLOOKUP($R25&amp;LEFT($S25,1),Table1[[Full_Name]:[METROS15]],MATCH("T"&amp;J25,Deducciones_Bonus_Tablas!$AB$2:$BN$2,0),FALSE),VLOOKUP($N25&amp;LEFT($O25,1),Table1[[Full_Name]:[METROS15]],MATCH("T"&amp;J25,Deducciones_Bonus_Tablas!$AB$2:$BN$2,0),FALSE)),$AE25=1,AVERAGE(VLOOKUP($R25&amp;LEFT($S25,1),Table1[[Full_Name]:[METROS15]],MATCH("T"&amp;J25,Deducciones_Bonus_Tablas!$AB$2:$BN$2,0),FALSE),VLOOKUP($F25&amp;LEFT($G25,1),Table1[[Full_Name]:[METROS15]],MATCH("T"&amp;J25,Deducciones_Bonus_Tablas!$AB$2:$BN$2,0),FALSE))))</f>
        <v>0</v>
      </c>
      <c r="BC25" s="5" cm="1">
        <f t="array" ref="BC25">IF(OR(K25="",H25="",K25="B"),0,_xlfn.IFS($Z25=1,VLOOKUP($F25&amp;LEFT($G25,1),Table1[[Full_Name]:[METROS15]],MATCH("P"&amp;K25,Deducciones_Bonus_Tablas!$AB$2:$BN$2,0),FALSE),$AA25=1,VLOOKUP($N25&amp;LEFT($O25,1),Table1[[Full_Name]:[METROS15]],MATCH("P"&amp;K25,Deducciones_Bonus_Tablas!$AB$2:$BN$2,0),FALSE),$AB25=1,VLOOKUP($R25&amp;LEFT($S25,1),Table1[[Full_Name]:[METROS15]],MATCH("P"&amp;K25,Deducciones_Bonus_Tablas!$AB$2:$BN$2,0),FALSE),$AC25=1,AVERAGE(VLOOKUP($F25&amp;LEFT($G25,1),Table1[[Full_Name]:[METROS15]],MATCH("P"&amp;K25,Deducciones_Bonus_Tablas!$AB$2:$BN$2,0),FALSE),VLOOKUP($N25&amp;LEFT($O25,1),Table1[[Full_Name]:[METROS15]],MATCH("P"&amp;K25,Deducciones_Bonus_Tablas!$AB$2:$BN$2,0),FALSE)),$AD25=1,AVERAGE(VLOOKUP($R25&amp;LEFT($S25,1),Table1[[Full_Name]:[METROS15]],MATCH("P"&amp;K25,Deducciones_Bonus_Tablas!$AB$2:$BN$2,0),FALSE),VLOOKUP($N25&amp;LEFT($O25,1),Table1[[Full_Name]:[METROS15]],MATCH("P"&amp;K25,Deducciones_Bonus_Tablas!$AB$2:$BN$2,0),FALSE)),$AE25=1,AVERAGE(VLOOKUP($R25&amp;LEFT($S25,1),Table1[[Full_Name]:[METROS15]],MATCH("P"&amp;K25,Deducciones_Bonus_Tablas!$AB$2:$BN$2,0),FALSE),VLOOKUP($F25&amp;LEFT($G25,1),Table1[[Full_Name]:[METROS15]],MATCH("P"&amp;K25,Deducciones_Bonus_Tablas!$AB$2:$BN$2,0),FALSE))))</f>
        <v>0</v>
      </c>
      <c r="BD25" s="5">
        <f>IF(OR(F25="",AND(OR(L25="",L25="S"),BK25=0,OR(BI25=0,BI25=1),OR(BL25=0,BL25=11,AND(BL25=1,Q25&lt;3,T25&gt;1)),OR(BQ25=0,BQ25=11),BP25=0,BH25&lt;&gt;33,BM25&lt;&gt;33,BI25&lt;&gt;11,BN25&lt;&gt;11)),0,IF(Z25=1,VLOOKUP($F25&amp;LEFT($G25,1),Table1[[Full_Name]:[METROS15]],MATCH(IF(OR(BK25=1,BL25=1,BI25=11,BH25=33),"N",L25),Deducciones_Bonus_Tablas!$AB$2:$BN$2,0),FALSE),IF(OR(AA25=1,AND(AC25=1,SUM(AC25:AE25)=1),AND(AD25=1,OR(BP25=1,BQ25=1,BN25=11,BM25=33))),VLOOKUP($N25&amp;LEFT($O25,1),Table1[[Full_Name]:[METROS15]],MATCH(IF(OR(BP25=1,BQ25=1,BN25=11,BM25=33),"N",L25),Deducciones_Bonus_Tablas!$AB$2:$BN$2,0),FALSE),VLOOKUP($R25&amp;LEFT($S25,1),Table1[[Full_Name]:[METROS15]],MATCH(L25,Deducciones_Bonus_Tablas!$AB$2:$BN$2,0),FALSE))))</f>
        <v>0</v>
      </c>
      <c r="BE25" s="54" t="str">
        <f>IF(N25="","",IF(OR(P25=1,P25=0,BH25=22,BH25=33,BI25=11,BK25=1,BL25=1,BM25=2,BM25=3,BN25=1,BO25=1,BQ25=11),0,IF(SUM(AC25:AE25)=0,INDEX(Table1[[Full_Name]:[METROS15]],MATCH(N25&amp;LEFT(O25,1),Table1[Full_Name],0),MATCH("I"&amp;P25,Deducciones_Bonus_Tablas!$AB$2:$BN$2,0)),INDEX(Table1[[Full_Name]:[METROS15]],MATCH(N25&amp;LEFT(O25,1),Table1[Full_Name],0),MATCH("C"&amp;P25,Deducciones_Bonus_Tablas!$AB$2:$BN$2,0)))))</f>
        <v/>
      </c>
      <c r="BF25" s="54" t="str">
        <f>IF(R25="","",IF(OR(T25=1,T25=0,BM25=22,BM25=33,BN25=11,BP25=1,BQ25=1),0,IF(SUM(AC25:AE25)=0,INDEX(Table1[[Full_Name]:[METROS15]],MATCH(R25&amp;LEFT(S25,1),Table1[Full_Name],0),MATCH("I"&amp;T25,Deducciones_Bonus_Tablas!$AB$2:$BN$2,0)),INDEX(Table1[[Full_Name]:[METROS15]],MATCH(R25&amp;LEFT(S25,1),Table1[Full_Name],0),MATCH("C"&amp;T25,Deducciones_Bonus_Tablas!$AB$2:$BN$2,0)))))</f>
        <v/>
      </c>
      <c r="BG25" s="5">
        <f>IF(OR(BH25=2,BH25=3,BH25=33,BI25=1,BI25=11,BJ25=1,BM25=2,BM25=22,BM25=3,BM25=33,BN25=1,BN25=11,BO25=1),Deducciones_Bonus_Tablas!$N$45,0)+IF(AND(OR(BH25=2,BH25=3,BI25=1,BJ25=1),OR(BM25=33,BN25=11)),Deducciones_Bonus_Tablas!$N$46,0)</f>
        <v>0</v>
      </c>
      <c r="BH25" s="5">
        <f>IF(OR(H25&lt;2,P25&lt;2),0,IF(OR(AR25&lt;&gt;"E",AT25&lt;&gt;"E"),0,IF(AND(COUNTIF(Table2[Excepcion E],F25&amp;LEFT(G25,1))=1,COUNTIF(Table2[Excepcion E],N25&amp;LEFT(O25,1))=1),1,IF(COUNTIF(Table2[Excepcion E],F25&amp;LEFT(G25,1))=1,IF(F25=N25,2,IF(AND(AW25=AX25,G25=O25),3,4)),IF(COUNTIF(Table2[Excepcion E],N25&amp;LEFT(O25,1)),IF(F25=N25,22,IF(AND(AW25=AX25,G25=O25),33,4)),5)))))</f>
        <v>0</v>
      </c>
      <c r="BI25" s="5">
        <f>IF(OR(H25&lt;2,P25&lt;2),0,IF(AND(COUNTIF(Table2[Excepcion E],F25&amp;LEFT(G25,1))=1,AT25&lt;&gt;"E"),1,IF(AND(COUNTIF(Table2[Excepcion E],N25&amp;LEFT(O25,1))=1,AR25&lt;&gt;"E"),11,0)))</f>
        <v>0</v>
      </c>
      <c r="BJ25" s="5" t="str">
        <f t="shared" si="39"/>
        <v/>
      </c>
      <c r="BK25" s="5">
        <f t="shared" si="40"/>
        <v>0</v>
      </c>
      <c r="BL25" s="5">
        <f t="shared" si="41"/>
        <v>0</v>
      </c>
      <c r="BM25" s="5">
        <f>IF(OR(P25&lt;2,T25&lt;2),0,IF(OR(AT25&lt;&gt;"E",AV25&lt;&gt;"E"),0,IF(AND(COUNTIF(Table2[Excepcion E],N25&amp;LEFT(O25,1))=1,COUNTIF(Table2[Excepcion E],R25&amp;LEFT(S25,1))=1),1,IF(COUNTIF(Table2[Excepcion E],N25&amp;LEFT(O25,1))=1,IF(N25=R25,2,IF(AND(AX25=AY25,O25=S25),3,4)),IF(COUNTIF(Table2[Excepcion E],R25&amp;LEFT(S25,1)),IF(N25=R25,22,IF(AND(AX25=AY25,O25=S25),33,4)),5)))))</f>
        <v>0</v>
      </c>
      <c r="BN25" s="5">
        <f>IF(OR(P25&lt;2,T25&lt;2),0,IF(AND(COUNTIF(Table2[Excepcion E],N25&amp;LEFT(O25,1))=1,AV25&lt;&gt;"E"),1,IF(AND(COUNTIF(Table2[Excepcion E],R25&amp;LEFT(S25,1))=1,AT25&lt;&gt;"E"),11,0)))</f>
        <v>0</v>
      </c>
      <c r="BO25" s="5" t="str">
        <f t="shared" si="42"/>
        <v/>
      </c>
      <c r="BP25" s="5">
        <f t="shared" si="43"/>
        <v>0</v>
      </c>
      <c r="BQ25" s="5">
        <f t="shared" si="44"/>
        <v>0</v>
      </c>
    </row>
    <row r="26" spans="1:69" s="1" customFormat="1" ht="18.75" customHeight="1" thickBot="1" x14ac:dyDescent="0.3">
      <c r="A26" s="53"/>
      <c r="B26" s="53"/>
      <c r="C26" s="53"/>
      <c r="E26" s="164" t="s">
        <v>126</v>
      </c>
      <c r="F26" s="194" t="str" cm="1">
        <f t="array" ref="F26">IF(H28="","",IF(U29="",U28,IF(U30="",SUM(U28:U29),IF(U31="",SUM(U28:U30),IF(AND(COUNTBLANK(U28:U31)=0,O26&lt;2),SUM(LARGE(U28:U31,_xlfn.SEQUENCE(3)))-1000,MAX(IF(SUMPRODUCT((AW28:AY30&lt;&gt;"")/COUNTIF(AW28:AY30,AW28:AY30&amp;""))&gt;=2,SUM(U28:U30),0),IF(SUMPRODUCT((AW29:AY31&lt;&gt;"")/COUNTIF(AW29:AY31,AW29:AY31&amp;""))&gt;=2,SUM(U29:U31),0),IF((((COUNTIFS(AW28:AY29,1,AW28:AY29,"&lt;&gt;")+COUNTIFS(AW31:AY31,1,AW31:AY31,"&lt;&gt;"))&gt;=1)+((COUNTIFS(AW28:AY29,2,AW28:AY29,"&lt;&gt;")+COUNTIFS(AW31:AY31,2,AW31:AY31,"&lt;&gt;"))&gt;=1))+((COUNTIFS(AW28:AY29,3,AW28:AY29,"&lt;&gt;")+COUNTIFS(AW31:AY31,3,AW31:AY31,"&lt;&gt;"))&gt;=1)+((COUNTIFS(AW28:AY29,4,AW28:AY29,"&lt;&gt;")+COUNTIFS(AW31:AY31,4,AW31:AY31,"&lt;&gt;"))&gt;=1)&gt;=2,U28+U29+U31,0),IF((((COUNTIFS(AW28:AY28,1,AW28:AY28,"&lt;&gt;")+COUNTIFS(AW30:AY31,1,AW30:AY31,"&lt;&gt;"))&gt;=1)+((COUNTIFS(AW28:AY28,2,AW28:AY28,"&lt;&gt;")+COUNTIFS(AW30:AY31,2,AW30:AY31,"&lt;&gt;"))&gt;=1))+((COUNTIFS(AW28:AY28,3,AW28:AY28,"&lt;&gt;")+COUNTIFS(AW30:AY31,3,AW30:AY31,"&lt;&gt;"))&gt;=1)+((COUNTIFS(AW28:AY28,4,AW28:AY28,"&lt;&gt;")+COUNTIFS(AW30:AY31,4,AW30:AY31,"&lt;&gt;"))&gt;=1)&gt;=2,U28+U30+U31,0)))))))</f>
        <v/>
      </c>
      <c r="G26" s="182"/>
      <c r="H26" s="183"/>
      <c r="I26" s="313" t="s">
        <v>128</v>
      </c>
      <c r="J26" s="314"/>
      <c r="K26" s="315"/>
      <c r="L26" s="316"/>
      <c r="M26" s="165"/>
      <c r="N26" s="166" t="s">
        <v>178</v>
      </c>
      <c r="O26" s="195" t="str" cm="1">
        <f t="array" ref="O26">IF(F28="","",SUM(IF(AW28:AY31&lt;&gt;"",1/COUNTIF(AW28:AY31,AW28:AY31), 0)))</f>
        <v/>
      </c>
      <c r="P26" s="162"/>
      <c r="Q26" s="162"/>
      <c r="R26" s="162"/>
      <c r="S26" s="162"/>
      <c r="T26" s="162"/>
      <c r="V26" s="5"/>
      <c r="W26" s="294"/>
      <c r="X26" s="294"/>
      <c r="Y26" s="5"/>
      <c r="Z26" s="301" t="s">
        <v>326</v>
      </c>
      <c r="AA26" s="301" t="s">
        <v>327</v>
      </c>
      <c r="AB26" s="301" t="s">
        <v>328</v>
      </c>
      <c r="AC26" s="301" t="s">
        <v>322</v>
      </c>
      <c r="AD26" s="301" t="s">
        <v>324</v>
      </c>
      <c r="AE26" s="301" t="s">
        <v>323</v>
      </c>
      <c r="AF26" s="301" t="s">
        <v>321</v>
      </c>
      <c r="AG26" s="301" t="s">
        <v>320</v>
      </c>
      <c r="AH26" s="301" t="s">
        <v>319</v>
      </c>
      <c r="AI26" s="301" t="s">
        <v>330</v>
      </c>
      <c r="AJ26" s="43"/>
      <c r="AK26" s="43"/>
      <c r="AL26" s="43"/>
      <c r="AM26" s="301" t="s">
        <v>313</v>
      </c>
      <c r="AN26" s="301" t="s">
        <v>314</v>
      </c>
      <c r="AO26" s="301" t="s">
        <v>331</v>
      </c>
      <c r="AP26" s="301" t="s">
        <v>332</v>
      </c>
      <c r="AQ26" s="5"/>
      <c r="AR26" s="5"/>
      <c r="AS26" s="5"/>
      <c r="AT26" s="5"/>
      <c r="AU26" s="5"/>
      <c r="AV26" s="5"/>
      <c r="AW26" s="294" t="s">
        <v>164</v>
      </c>
      <c r="AX26" s="294"/>
      <c r="AY26" s="294"/>
      <c r="AZ26" s="5" t="s">
        <v>173</v>
      </c>
      <c r="BA26" s="294" t="s">
        <v>147</v>
      </c>
      <c r="BB26" s="301" t="s">
        <v>277</v>
      </c>
      <c r="BC26" s="294" t="s">
        <v>148</v>
      </c>
      <c r="BD26" s="294" t="s">
        <v>60</v>
      </c>
      <c r="BE26" s="5" t="s">
        <v>174</v>
      </c>
      <c r="BF26" s="5" t="s">
        <v>315</v>
      </c>
      <c r="BG26" s="301" t="s">
        <v>292</v>
      </c>
      <c r="BH26" s="294" t="s">
        <v>317</v>
      </c>
      <c r="BI26" s="294"/>
      <c r="BJ26" s="294"/>
      <c r="BK26" s="294"/>
      <c r="BL26" s="294"/>
      <c r="BM26" s="294" t="s">
        <v>318</v>
      </c>
      <c r="BN26" s="294"/>
      <c r="BO26" s="294"/>
      <c r="BP26" s="294"/>
      <c r="BQ26" s="294"/>
    </row>
    <row r="27" spans="1:69" s="1" customFormat="1" ht="18.75" customHeight="1" thickBot="1" x14ac:dyDescent="0.35">
      <c r="A27" s="53"/>
      <c r="B27" s="53"/>
      <c r="C27" s="53"/>
      <c r="E27" s="321" t="s">
        <v>133</v>
      </c>
      <c r="F27" s="167" t="s">
        <v>117</v>
      </c>
      <c r="G27" s="184" t="s">
        <v>119</v>
      </c>
      <c r="H27" s="185" t="s">
        <v>121</v>
      </c>
      <c r="I27" s="170" t="s">
        <v>149</v>
      </c>
      <c r="J27" s="171" t="s">
        <v>275</v>
      </c>
      <c r="K27" s="172" t="s">
        <v>136</v>
      </c>
      <c r="L27" s="173" t="s">
        <v>13</v>
      </c>
      <c r="M27" s="174" t="s">
        <v>276</v>
      </c>
      <c r="N27" s="175" t="s">
        <v>118</v>
      </c>
      <c r="O27" s="167" t="s">
        <v>120</v>
      </c>
      <c r="P27" s="169" t="s">
        <v>122</v>
      </c>
      <c r="Q27" s="177" t="s">
        <v>309</v>
      </c>
      <c r="R27" s="168" t="s">
        <v>305</v>
      </c>
      <c r="S27" s="169" t="s">
        <v>306</v>
      </c>
      <c r="T27" s="176" t="s">
        <v>307</v>
      </c>
      <c r="U27" s="4" t="s">
        <v>123</v>
      </c>
      <c r="V27" s="5" t="s">
        <v>293</v>
      </c>
      <c r="W27" s="5" t="s">
        <v>124</v>
      </c>
      <c r="X27" s="5" t="s">
        <v>125</v>
      </c>
      <c r="Y27" s="5" t="s">
        <v>310</v>
      </c>
      <c r="Z27" s="301"/>
      <c r="AA27" s="301"/>
      <c r="AB27" s="301"/>
      <c r="AC27" s="301"/>
      <c r="AD27" s="301"/>
      <c r="AE27" s="301"/>
      <c r="AF27" s="301"/>
      <c r="AG27" s="301"/>
      <c r="AH27" s="301"/>
      <c r="AI27" s="301"/>
      <c r="AJ27" s="5" t="s">
        <v>169</v>
      </c>
      <c r="AK27" s="5" t="s">
        <v>170</v>
      </c>
      <c r="AL27" s="5" t="s">
        <v>325</v>
      </c>
      <c r="AM27" s="301"/>
      <c r="AN27" s="301"/>
      <c r="AO27" s="301"/>
      <c r="AP27" s="301"/>
      <c r="AQ27" s="294" t="s">
        <v>165</v>
      </c>
      <c r="AR27" s="294"/>
      <c r="AS27" s="294" t="s">
        <v>166</v>
      </c>
      <c r="AT27" s="294"/>
      <c r="AU27" s="294" t="s">
        <v>312</v>
      </c>
      <c r="AV27" s="294"/>
      <c r="AW27" s="5" t="s">
        <v>162</v>
      </c>
      <c r="AX27" s="5" t="s">
        <v>163</v>
      </c>
      <c r="AY27" s="5" t="s">
        <v>311</v>
      </c>
      <c r="AZ27" s="5" t="s">
        <v>172</v>
      </c>
      <c r="BA27" s="294"/>
      <c r="BB27" s="301"/>
      <c r="BC27" s="294"/>
      <c r="BD27" s="294"/>
      <c r="BE27" s="5" t="s">
        <v>172</v>
      </c>
      <c r="BF27" s="5" t="s">
        <v>316</v>
      </c>
      <c r="BG27" s="301"/>
      <c r="BH27" s="5" t="s">
        <v>288</v>
      </c>
      <c r="BI27" s="5" t="s">
        <v>287</v>
      </c>
      <c r="BJ27" s="5" t="s">
        <v>291</v>
      </c>
      <c r="BK27" s="5" t="s">
        <v>290</v>
      </c>
      <c r="BL27" s="5" t="s">
        <v>296</v>
      </c>
      <c r="BM27" s="5" t="s">
        <v>288</v>
      </c>
      <c r="BN27" s="5" t="s">
        <v>287</v>
      </c>
      <c r="BO27" s="5" t="s">
        <v>291</v>
      </c>
      <c r="BP27" s="5" t="s">
        <v>290</v>
      </c>
      <c r="BQ27" s="5" t="s">
        <v>296</v>
      </c>
    </row>
    <row r="28" spans="1:69" s="1" customFormat="1" ht="18.75" customHeight="1" x14ac:dyDescent="0.3">
      <c r="A28" s="53"/>
      <c r="B28" s="53"/>
      <c r="C28" s="53"/>
      <c r="E28" s="322"/>
      <c r="F28" s="212"/>
      <c r="G28" s="213"/>
      <c r="H28" s="214"/>
      <c r="I28" s="215"/>
      <c r="J28" s="216"/>
      <c r="K28" s="217"/>
      <c r="L28" s="218"/>
      <c r="M28" s="239"/>
      <c r="N28" s="220"/>
      <c r="O28" s="213"/>
      <c r="P28" s="213"/>
      <c r="Q28" s="219"/>
      <c r="R28" s="220"/>
      <c r="S28" s="213"/>
      <c r="T28" s="221"/>
      <c r="U28" s="18" t="str" cm="1">
        <f t="array" aca="1" ref="U28" ca="1">IFERROR(IF(W28="","",IF(OR(W28="CAIDA",X28="CAIDA",AND(W28="CORTO",X28="")),0,ROUND(_xlfn.IFS(Z28=1,W28+AJ28,AA28=1,X28+AK28,AB28=1,Y28+AL28,AND(AC28=1,SUM(AC28:AE28)=1),AF28+AM28,AND(AD28=1,SUM(AC28:AE28)=1),AG28+AN28,AND(AE28=1,SUM(AC28:AE28)=1),AH28+AO28,AND(SUM(AC28:AE28)=2,AC28=1,AE28=1),MAX(AF28+OFFSET(AF28,0,7),AH28+OFFSET(AH28,0,7)),SUM(AC28:AE28)=3,AI28+AP28),1))),"Revisa")</f>
        <v/>
      </c>
      <c r="V28" s="38">
        <f>IF(F28="",0,IF(OR(F28&amp;G28=F29&amp;G29,F28&amp;G28=F30&amp;G30,F28&amp;G28=F31&amp;G31,F28&amp;G28=N29&amp;O29,F28&amp;G28=N30&amp;O30,F28&amp;G28=N31&amp;O31,F28&amp;G28=R29&amp;S29,F28&amp;G28=R30&amp;S30,F28&amp;G28=R31&amp;S31),1,IF(N28="",0,IF(OR(N28&amp;O28=F29&amp;G29,N28&amp;O28=F30&amp;G30,N28&amp;O28=F31&amp;G31,N28&amp;O28=N29&amp;O29,N28&amp;O28=N30&amp;O30,N28&amp;O28=N31&amp;O31,N28&amp;O28=R29&amp;S29,N28&amp;O28=R30&amp;S30,N28&amp;O28=R31&amp;S31),1,IF(R28="",0,IF(OR(R28&amp;S28=F29&amp;G29,R28&amp;S28=F30&amp;G30,R28&amp;S28=F31&amp;G31,R28&amp;S28=N29&amp;O29,R28&amp;S28=N30&amp;O30,R28&amp;S28=N31,O31,R28&amp;S28=R29&amp;S29,R28&amp;S28=R30&amp;S30,R28&amp;S28=R31&amp;S31),1,0))))))</f>
        <v>0</v>
      </c>
      <c r="W28" s="15" t="str">
        <f>IF(H28="","",IF(H28=0,"CAIDA",IF(H28=1,"CORTO",VLOOKUP(F28&amp;LEFT(G28,1),Table1[[Full_Name]:[METROS15]],Deducciones_Bonus_Tablas!$AF$1,FALSE))))</f>
        <v/>
      </c>
      <c r="X28" s="15" t="str">
        <f>IF(P28="","",IF(P28=0,"CAIDA",IF(P28=1,"CORTO",VLOOKUP(N28&amp;LEFT(O28,1),Table1[[Full_Name]:[METROS15]],Deducciones_Bonus_Tablas!$AF$1,FALSE))))</f>
        <v/>
      </c>
      <c r="Y28" s="15" t="str">
        <f>IF(T28="","",IF(T28=0,"CAIDA",IF(T28=1,"CORTO",VLOOKUP(R28&amp;LEFT(S28,1),Table1[[Full_Name]:[METROS15]],Deducciones_Bonus_Tablas!$AF$1,FALSE))))</f>
        <v/>
      </c>
      <c r="Z28" s="38">
        <f>IF(OR(W28="CAIDA",X28="CAIDA",Y28="CAIDA",W28="CORTO",SUM(AC28:AE28)&gt;0),0,IF(AND(W28&gt;0,OR(X28="",X28="CORTO",M28&gt;2,BH28=22,BH28=33,BI28=11,BK28=1,BL28=1),OR(Y28="",Y28="CORTO",M28+P28+Q28&gt;2,BM28=1)),1,0))</f>
        <v>1</v>
      </c>
      <c r="AA28" s="38">
        <f>IF(OR(X28="CAIDA",Y28="CAIDA",W28="CAIDA",X28="CORTO",SUM(AC28:AE28)&gt;0),0,IF(OR(AND(BI28=1,BN28=11),AND(X28&gt;0,OR(Y28="",Y28="CORTO",BM28=22,BM28=33,BN28=11,BP28=1,BQ28=1),OR(W28="",W28="CORTO",BH28=2,BH28=3,BI28=1,BJ28=1,BL28=11))),1,0))</f>
        <v>1</v>
      </c>
      <c r="AB28" s="38">
        <f>IF(OR(Y28="CAIDA",W28="CAIDA",X28="CAIDA",Y28="CORTO",SUM(AC28:AE28)&gt;0),0,IF(AND(Y28&gt;0,OR(W28="",W28="CORTO",BH28=1),OR(X28="",X28="CORTO",BN28=1,BQ28=11)),1,0))</f>
        <v>1</v>
      </c>
      <c r="AC28" s="38">
        <f>IF(OR(H28&lt;2,P28&lt;2,BH28=2,BH28=22,BH28=3,BH28=33,BI28=1,BI28=11,BJ28=1,BK28=1,BL28=1,BL28=11,M28&gt;2,AND(BH28=1,OR(BN28=1,BQ28=11))),0,1)</f>
        <v>0</v>
      </c>
      <c r="AD28" s="38">
        <f>IF(OR(P28&lt;2,T28&lt;2,BM28=2,BM28=22,BM28=3,BM28=33,BN28=1,BN28=11,BO28=1,BP28=1,BQ28=1,BQ28=11,Q28&gt;2,BM28=1),0,1)</f>
        <v>0</v>
      </c>
      <c r="AE28" s="38">
        <f>IF(OR(H28&lt;2,T28&lt;2,BH28=2,BM28=22,BH28=3,BM28=33,BI28=1,BN28=11,BJ28=1,BP28=1,BQ28=1,BL28=11,Q28&gt;2,M28&gt;2,AND(P28=1,M28+Q28&gt;1),AND(OR(BI28=11,BK28=1,BL28=1),BM28=1),AND(OR(BN28=1,BK28=1,BL28=1),BH28=1)),0,1)</f>
        <v>0</v>
      </c>
      <c r="AF28" s="15" t="str">
        <f>IF(AC28=0,"",MAX(W28,X28)+VLOOKUP(MIN(AQ28,AS28),Deducciones_Bonus_Tablas!$H$2:$I$41,2,FALSE)*(IF(F28=N28,Deducciones_Bonus_Tablas!$N$34,IF(ABS(AQ28-AS28)&lt;=4,Deducciones_Bonus_Tablas!$N$32,IF(ABS(AQ28-AS28)&lt;=10,Deducciones_Bonus_Tablas!$N$33,IF(ABS(AQ28-AS28)&gt;10,Deducciones_Bonus_Tablas!$N$34))))+IF(AS28&gt;AQ28,Deducciones_Bonus_Tablas!$Q$31,IF(AS28&lt;AQ28,Deducciones_Bonus_Tablas!$Q$33,0))))</f>
        <v/>
      </c>
      <c r="AG28" s="15" t="str">
        <f>IF(AD28=0,"",MAX(X28,Y28)+VLOOKUP(MIN(AS28,AU28),Deducciones_Bonus_Tablas!$H$2:$I$41,2,FALSE)*(IF(N28=R28,Deducciones_Bonus_Tablas!$N$34,IF(ABS(AS28-AU28)&lt;=4,Deducciones_Bonus_Tablas!$N$32,IF(ABS(AS28-AU28)&lt;=10,Deducciones_Bonus_Tablas!$N$33,IF(ABS(AS28-AU28)&gt;10,Deducciones_Bonus_Tablas!$N$34))))+IF(AU28&gt;AS28,Deducciones_Bonus_Tablas!$Q$31,IF(AU28&lt;AS28,Deducciones_Bonus_Tablas!$Q$33,0))))</f>
        <v/>
      </c>
      <c r="AH28" s="15" t="str">
        <f>IF(AE28=0,"",MAX(W28,Y28)+VLOOKUP(MIN(AQ28,AU28),Deducciones_Bonus_Tablas!$H$2:$I$41,2,FALSE)*(IF(F28=R28,Deducciones_Bonus_Tablas!$N$34,IF(ABS(AQ28-AU28)&lt;=4,Deducciones_Bonus_Tablas!$N$32,IF(ABS(AQ28-AU28)&lt;=10,Deducciones_Bonus_Tablas!$N$33,IF(ABS(AQ28-AU28)&gt;10,Deducciones_Bonus_Tablas!$N$34))))+IF(AU28&gt;AQ28,Deducciones_Bonus_Tablas!$Q$31,IF(AU28&lt;AQ28,Deducciones_Bonus_Tablas!$Q$33,0))))</f>
        <v/>
      </c>
      <c r="AI28" s="15" t="str">
        <f>IF(OR(AC28&lt;&gt;1,AD28&lt;&gt;1,AE28&lt;&gt;1),"",MAX(W28,X28,Y28)+VLOOKUP(MIN(AQ28,AS28),Deducciones_Bonus_Tablas!$H$2:$I$41,2,FALSE)*(IF(F28=N28,Deducciones_Bonus_Tablas!$N$34,IF(ABS(AQ28-AS28)&lt;=4,Deducciones_Bonus_Tablas!$N$32,IF(ABS(AQ28-AS28)&lt;=10,Deducciones_Bonus_Tablas!$N$33,IF(ABS(AQ28-AS28)&gt;10,Deducciones_Bonus_Tablas!$N$34))))+IF(AS28&gt;AQ28,Deducciones_Bonus_Tablas!$Q$31,IF(AS28&lt;AQ28,Deducciones_Bonus_Tablas!$Q$33,0)))+VLOOKUP(MIN(AS28,AU28),Deducciones_Bonus_Tablas!$H$2:$I$41,2,FALSE)*(IF(N28=R28,Deducciones_Bonus_Tablas!$N$34,IF(ABS(AS28-AU28)&lt;=4,Deducciones_Bonus_Tablas!$N$32,IF(ABS(AS28-AU28)&lt;=10,Deducciones_Bonus_Tablas!$N$33,IF(ABS(AS28-AU28)&gt;10,Deducciones_Bonus_Tablas!$N$34))))+IF(AU28&gt;AS28,Deducciones_Bonus_Tablas!$Q$31,IF(AU28&lt;AS28,Deducciones_Bonus_Tablas!$Q$33,0))))</f>
        <v/>
      </c>
      <c r="AJ28" s="15" t="str">
        <f>IF(W28="","",IF(OR(W28="CAIDA",W28="CORTO"),"",IF(SUM(AC28:AE28)=0,W28*(SUM(AZ28:BD28)+BG28),"COMBO")))</f>
        <v/>
      </c>
      <c r="AK28" s="15" t="str">
        <f>IF(X28="","",IF(OR(X28="CAIDA",X28="CORTO"),"",IF(SUM(AC28:AE28)=0,X28*(SUM(BA28:BE28)+BG28),"COMBO")))</f>
        <v/>
      </c>
      <c r="AL28" s="15" t="str">
        <f>IF(Y28="","",IF(OR(Y28="CAIDA",Y28="CORTO"),"",IF(SUM(AC28:AE28)=0,Y28*(SUM(BA28:BD28)+BF28+BG28),"COMBO")))</f>
        <v/>
      </c>
      <c r="AM28" s="15" t="str">
        <f>IF(OR(SUM(AC28:AE28)=3,AC28&lt;&gt;1),"",AF28*(SUM(BA28:BC28)+(W28*AZ28+X28*BE28)/(W28+X28)+BG28+IF(AW28&lt;&gt;AX28,Deducciones_Bonus_Tablas!$N$43,0))+X28*BD28)</f>
        <v/>
      </c>
      <c r="AN28" s="15" t="str">
        <f>IF(OR(SUM(AC28:AE28)=3,AD28&lt;&gt;1),"",AG28*(SUM(BA28:BC28)+(X28*BE28+Y28*BF28)/(X28+Y28)+BG28+IF(AX28&lt;&gt;AY28,Deducciones_Bonus_Tablas!$N$43,0))+Y28*BD28)</f>
        <v/>
      </c>
      <c r="AO28" s="15" t="str">
        <f>IF(OR(SUM(AC28:AE28)=3,AE28&lt;&gt;1),"",AH28*(SUM(BA28:BC28)+(W28*AZ28+Y28*BF28)/(W28+Y28)+BG28+IF(AW28&lt;&gt;AY28,Deducciones_Bonus_Tablas!$N$43,0))+Y28*BD28)</f>
        <v/>
      </c>
      <c r="AP28" s="15" t="str">
        <f>IF(SUM(AC28:AE28)&lt;&gt;3,"",AI28*(SUM(BA28:BC28)+(W28*AZ28+X28*BE28+Y28*BF28)/(W28+X28+BF28)+BG28+Deducciones_Bonus_Tablas!$N$44+(COUNTA(_xlfn.UNIQUE(AW28:AY28,TRUE,FALSE))-1)*Deducciones_Bonus_Tablas!$N$43)+Y28*BD28)</f>
        <v/>
      </c>
      <c r="AQ28" s="38" t="str">
        <f>IF(H28&lt;2,"",VLOOKUP(F28&amp;LEFT(G28,1),Table1[[Full_Name]:[METROS15]],Deducciones_Bonus_Tablas!$AE$1,FALSE))</f>
        <v/>
      </c>
      <c r="AR28" s="38" t="str">
        <f>IF(H28&lt;2,"",VLOOKUP(F28&amp;LEFT(G28,1),Table1[[Full_Name]:[METROS15]],Deducciones_Bonus_Tablas!$AD$1,FALSE))</f>
        <v/>
      </c>
      <c r="AS28" s="38" t="str">
        <f>IF(P28&lt;2,"",VLOOKUP(N28&amp;LEFT(O28,1),Table1[[Full_Name]:[METROS15]],Deducciones_Bonus_Tablas!$AE$1,FALSE))</f>
        <v/>
      </c>
      <c r="AT28" s="38" t="str">
        <f>IF(P28&lt;2,"",VLOOKUP(N28&amp;LEFT(O28,1),Table1[[Full_Name]:[METROS15]],Deducciones_Bonus_Tablas!$AD$1,FALSE))</f>
        <v/>
      </c>
      <c r="AU28" s="38" t="str">
        <f>IF(T28&lt;2,"",VLOOKUP(R28&amp;LEFT(S28,1),Table1[[Full_Name]:[METROS15]],Deducciones_Bonus_Tablas!$AE$1,FALSE))</f>
        <v/>
      </c>
      <c r="AV28" s="38" t="str">
        <f>IF(T28&lt;2,"",VLOOKUP(R28&amp;LEFT(S28,1),Table1[[Full_Name]:[METROS15]],Deducciones_Bonus_Tablas!$AD$1,FALSE))</f>
        <v/>
      </c>
      <c r="AW28" s="38" t="str">
        <f>IF(H28&lt;2,"",VLOOKUP(F28&amp;LEFT(G28,1),Table1[[Full_Name]:[METROS15]],Deducciones_Bonus_Tablas!$AC$1,FALSE))</f>
        <v/>
      </c>
      <c r="AX28" s="38" t="str">
        <f>IF(P28&lt;2,"",VLOOKUP(N28&amp;LEFT(O28,1),Table1[[Full_Name]:[METROS15]],Deducciones_Bonus_Tablas!$AC$1,FALSE))</f>
        <v/>
      </c>
      <c r="AY28" s="38" t="str">
        <f>IF(T28&lt;2,"",VLOOKUP(R28&amp;LEFT(S28,1),Table1[[Full_Name]:[METROS15]],Deducciones_Bonus_Tablas!$AC$1,FALSE))</f>
        <v/>
      </c>
      <c r="AZ28" s="54" t="str">
        <f>IF(F28="","",IF(OR(H28=0,H28=""),"CAIDA",IF(H28=1,"CORTO",IF(OR(BH28=2,BH28=3,BI28=1,BJ28=1,BL28=11),0,IF(SUM(AC28:AE28)=0,INDEX(Table1[[Full_Name]:[METROS15]],MATCH(F28&amp;LEFT(G28,1),Table1[Full_Name],0),MATCH("I"&amp;H28,Deducciones_Bonus_Tablas!$AB$2:$BN$2,0)),INDEX(Table1[[Full_Name]:[METROS15]],MATCH(F28&amp;LEFT(G28,1),Table1[Full_Name],0),MATCH("C"&amp;H28,Deducciones_Bonus_Tablas!$AB$2:$BN$2,0)))))))</f>
        <v/>
      </c>
      <c r="BA28" s="5" cm="1">
        <f t="array" ref="BA28">IF(OR(I28="",F28="",I28="B"),0,_xlfn.IFS($Z28=1,VLOOKUP($F28&amp;LEFT($G28,1),Table1[[Full_Name]:[METROS15]],MATCH("C"&amp;I28,Deducciones_Bonus_Tablas!$AB$2:$BN$2,0),FALSE),$AA28=1,VLOOKUP($N28&amp;LEFT($O28,1),Table1[[Full_Name]:[METROS15]],MATCH("C"&amp;I28,Deducciones_Bonus_Tablas!$AB$2:$BN$2,0),FALSE),$AB28=1,VLOOKUP($R28&amp;LEFT($S28,1),Table1[[Full_Name]:[METROS15]],MATCH("C"&amp;I28,Deducciones_Bonus_Tablas!$AB$2:$BN$2,0),FALSE),$AC28=1,AVERAGE(VLOOKUP($F28&amp;LEFT($G28,1),Table1[[Full_Name]:[METROS15]],MATCH("C"&amp;I28,Deducciones_Bonus_Tablas!$AB$2:$BN$2,0),FALSE),VLOOKUP($N28&amp;LEFT($O28,1),Table1[[Full_Name]:[METROS15]],MATCH("C"&amp;I28,Deducciones_Bonus_Tablas!$AB$2:$BN$2,0),FALSE)),$AD28=1,AVERAGE(VLOOKUP($R28&amp;LEFT($S28,1),Table1[[Full_Name]:[METROS15]],MATCH("C"&amp;I28,Deducciones_Bonus_Tablas!$AB$2:$BN$2,0),FALSE),VLOOKUP($N28&amp;LEFT($O28,1),Table1[[Full_Name]:[METROS15]],MATCH("C"&amp;I28,Deducciones_Bonus_Tablas!$AB$2:$BN$2,0),FALSE)),$AE28=1,AVERAGE(VLOOKUP($R28&amp;LEFT($S28,1),Table1[[Full_Name]:[METROS15]],MATCH("C"&amp;I28,Deducciones_Bonus_Tablas!$AB$2:$BN$2,0),FALSE),VLOOKUP($F28&amp;LEFT($G28,1),Table1[[Full_Name]:[METROS15]],MATCH("C"&amp;I28,Deducciones_Bonus_Tablas!$AB$2:$BN$2,0),FALSE))))</f>
        <v>0</v>
      </c>
      <c r="BB28" s="5" cm="1">
        <f t="array" ref="BB28">IF(OR(J28="",G28="",J28="B"),0,_xlfn.IFS($Z28=1,VLOOKUP($F28&amp;LEFT($G28,1),Table1[[Full_Name]:[METROS15]],MATCH("T"&amp;J28,Deducciones_Bonus_Tablas!$AB$2:$BN$2,0),FALSE),$AA28=1,VLOOKUP($N28&amp;LEFT($O28,1),Table1[[Full_Name]:[METROS15]],MATCH("T"&amp;J28,Deducciones_Bonus_Tablas!$AB$2:$BN$2,0),FALSE),$AB28=1,VLOOKUP($R28&amp;LEFT($S28,1),Table1[[Full_Name]:[METROS15]],MATCH("T"&amp;J28,Deducciones_Bonus_Tablas!$AB$2:$BN$2,0),FALSE),$AC28=1,AVERAGE(VLOOKUP($F28&amp;LEFT($G28,1),Table1[[Full_Name]:[METROS15]],MATCH("T"&amp;J28,Deducciones_Bonus_Tablas!$AB$2:$BN$2,0),FALSE),VLOOKUP($N28&amp;LEFT($O28,1),Table1[[Full_Name]:[METROS15]],MATCH("T"&amp;J28,Deducciones_Bonus_Tablas!$AB$2:$BN$2,0),FALSE)),$AD28=1,AVERAGE(VLOOKUP($R28&amp;LEFT($S28,1),Table1[[Full_Name]:[METROS15]],MATCH("T"&amp;J28,Deducciones_Bonus_Tablas!$AB$2:$BN$2,0),FALSE),VLOOKUP($N28&amp;LEFT($O28,1),Table1[[Full_Name]:[METROS15]],MATCH("T"&amp;J28,Deducciones_Bonus_Tablas!$AB$2:$BN$2,0),FALSE)),$AE28=1,AVERAGE(VLOOKUP($R28&amp;LEFT($S28,1),Table1[[Full_Name]:[METROS15]],MATCH("T"&amp;J28,Deducciones_Bonus_Tablas!$AB$2:$BN$2,0),FALSE),VLOOKUP($F28&amp;LEFT($G28,1),Table1[[Full_Name]:[METROS15]],MATCH("T"&amp;J28,Deducciones_Bonus_Tablas!$AB$2:$BN$2,0),FALSE))))</f>
        <v>0</v>
      </c>
      <c r="BC28" s="5" cm="1">
        <f t="array" ref="BC28">IF(OR(K28="",H28="",K28="B"),0,_xlfn.IFS($Z28=1,VLOOKUP($F28&amp;LEFT($G28,1),Table1[[Full_Name]:[METROS15]],MATCH("P"&amp;K28,Deducciones_Bonus_Tablas!$AB$2:$BN$2,0),FALSE),$AA28=1,VLOOKUP($N28&amp;LEFT($O28,1),Table1[[Full_Name]:[METROS15]],MATCH("P"&amp;K28,Deducciones_Bonus_Tablas!$AB$2:$BN$2,0),FALSE),$AB28=1,VLOOKUP($R28&amp;LEFT($S28,1),Table1[[Full_Name]:[METROS15]],MATCH("P"&amp;K28,Deducciones_Bonus_Tablas!$AB$2:$BN$2,0),FALSE),$AC28=1,AVERAGE(VLOOKUP($F28&amp;LEFT($G28,1),Table1[[Full_Name]:[METROS15]],MATCH("P"&amp;K28,Deducciones_Bonus_Tablas!$AB$2:$BN$2,0),FALSE),VLOOKUP($N28&amp;LEFT($O28,1),Table1[[Full_Name]:[METROS15]],MATCH("P"&amp;K28,Deducciones_Bonus_Tablas!$AB$2:$BN$2,0),FALSE)),$AD28=1,AVERAGE(VLOOKUP($R28&amp;LEFT($S28,1),Table1[[Full_Name]:[METROS15]],MATCH("P"&amp;K28,Deducciones_Bonus_Tablas!$AB$2:$BN$2,0),FALSE),VLOOKUP($N28&amp;LEFT($O28,1),Table1[[Full_Name]:[METROS15]],MATCH("P"&amp;K28,Deducciones_Bonus_Tablas!$AB$2:$BN$2,0),FALSE)),$AE28=1,AVERAGE(VLOOKUP($R28&amp;LEFT($S28,1),Table1[[Full_Name]:[METROS15]],MATCH("P"&amp;K28,Deducciones_Bonus_Tablas!$AB$2:$BN$2,0),FALSE),VLOOKUP($F28&amp;LEFT($G28,1),Table1[[Full_Name]:[METROS15]],MATCH("P"&amp;K28,Deducciones_Bonus_Tablas!$AB$2:$BN$2,0),FALSE))))</f>
        <v>0</v>
      </c>
      <c r="BD28" s="5">
        <f>IF(OR(F28="",AND(OR(L28="",L28="S"),BK28=0,OR(BI28=0,BI28=1),OR(BL28=0,BL28=11,AND(BL28=1,Q28&lt;3,T28&gt;1)),OR(BQ28=0,BQ28=11),BP28=0,BH28&lt;&gt;33,BM28&lt;&gt;33,BI28&lt;&gt;11,BN28&lt;&gt;11)),0,IF(Z28=1,VLOOKUP($F28&amp;LEFT($G28,1),Table1[[Full_Name]:[METROS15]],MATCH(IF(OR(BK28=1,BL28=1,BI28=11,BH28=33),"N",L28),Deducciones_Bonus_Tablas!$AB$2:$BN$2,0),FALSE),IF(OR(AA28=1,AND(AC28=1,SUM(AC28:AE28)=1),AND(AD28=1,OR(BP28=1,BQ28=1,BN28=11,BM28=33))),VLOOKUP($N28&amp;LEFT($O28,1),Table1[[Full_Name]:[METROS15]],MATCH(IF(OR(BP28=1,BQ28=1,BN28=11,BM28=33),"N",L28),Deducciones_Bonus_Tablas!$AB$2:$BN$2,0),FALSE),VLOOKUP($R28&amp;LEFT($S28,1),Table1[[Full_Name]:[METROS15]],MATCH(L28,Deducciones_Bonus_Tablas!$AB$2:$BN$2,0),FALSE))))</f>
        <v>0</v>
      </c>
      <c r="BE28" s="54" t="str">
        <f>IF(N28="","",IF(OR(P28=1,P28=0,BH28=22,BH28=33,BI28=11,BK28=1,BL28=1,BM28=2,BM28=3,BN28=1,BO28=1,BQ28=11),0,IF(SUM(AC28:AE28)=0,INDEX(Table1[[Full_Name]:[METROS15]],MATCH(N28&amp;LEFT(O28,1),Table1[Full_Name],0),MATCH("I"&amp;P28,Deducciones_Bonus_Tablas!$AB$2:$BN$2,0)),INDEX(Table1[[Full_Name]:[METROS15]],MATCH(N28&amp;LEFT(O28,1),Table1[Full_Name],0),MATCH("C"&amp;P28,Deducciones_Bonus_Tablas!$AB$2:$BN$2,0)))))</f>
        <v/>
      </c>
      <c r="BF28" s="54" t="str">
        <f>IF(R28="","",IF(OR(T28=1,T28=0,BM28=22,BM28=33,BN28=11,BP28=1,BQ28=1),0,IF(SUM(AC28:AE28)=0,INDEX(Table1[[Full_Name]:[METROS15]],MATCH(R28&amp;LEFT(S28,1),Table1[Full_Name],0),MATCH("I"&amp;T28,Deducciones_Bonus_Tablas!$AB$2:$BN$2,0)),INDEX(Table1[[Full_Name]:[METROS15]],MATCH(R28&amp;LEFT(S28,1),Table1[Full_Name],0),MATCH("C"&amp;T28,Deducciones_Bonus_Tablas!$AB$2:$BN$2,0)))))</f>
        <v/>
      </c>
      <c r="BG28" s="5">
        <f>IF(OR(BH28=2,BH28=3,BH28=33,BI28=1,BI28=11,BJ28=1,BM28=2,BM28=22,BM28=3,BM28=33,BN28=1,BN28=11,BO28=1),Deducciones_Bonus_Tablas!$N$45,0)+IF(AND(OR(BH28=2,BH28=3,BI28=1,BJ28=1),OR(BM28=33,BN28=11)),Deducciones_Bonus_Tablas!$N$46,0)</f>
        <v>0</v>
      </c>
      <c r="BH28" s="5">
        <f>IF(OR(H28&lt;2,P28&lt;2),0,IF(OR(AR28&lt;&gt;"E",AT28&lt;&gt;"E"),0,IF(AND(COUNTIF(Table2[Excepcion E],F28&amp;LEFT(G28,1))=1,COUNTIF(Table2[Excepcion E],N28&amp;LEFT(O28,1))=1),1,IF(COUNTIF(Table2[Excepcion E],F28&amp;LEFT(G28,1))=1,IF(F28=N28,2,IF(AND(AW28=AX28,G28=O28),3,4)),IF(COUNTIF(Table2[Excepcion E],N28&amp;LEFT(O28,1)),IF(F28=N28,22,IF(AND(AW28=AX28,G28=O28),33,4)),5)))))</f>
        <v>0</v>
      </c>
      <c r="BI28" s="5">
        <f>IF(OR(H28&lt;2,P28&lt;2),0,IF(AND(COUNTIF(Table2[Excepcion E],F28&amp;LEFT(G28,1))=1,AT28&lt;&gt;"E"),1,IF(AND(COUNTIF(Table2[Excepcion E],N28&amp;LEFT(O28,1))=1,AR28&lt;&gt;"E"),11,0)))</f>
        <v>0</v>
      </c>
      <c r="BJ28" s="5" t="str">
        <f>IF(OR(H28&lt;2,P28&lt;2),"",IF(AND(F28=N28,OR(LEFT(G28,1)="8",LEFT(G28,1)="5"),LEFT(O28,1)="2"),1,0))</f>
        <v/>
      </c>
      <c r="BK28" s="5">
        <f>IF(OR(H28&lt;2,P28&lt;2),0,IF(AND(F28=N28,OR(AND(LEFT(G28,1)="2",OR(LEFT(O28,1)="8",LEFT(O28,1)="5")),AND(LEFT(G28,1)="5",LEFT(O28,1)="8"))),1,0))</f>
        <v>0</v>
      </c>
      <c r="BL28" s="5">
        <f>IF(OR(H28&lt;2,P28&lt;2),0,IF(AND(OR(AR28="A",AR28="B"),OR(AT28="E",AND(AT28="D",O28=8))),1,IF(AND(OR(AT28="A",AT28="B"),OR(AR28="E",AND(AR28="D",G28=8))),11,0)))</f>
        <v>0</v>
      </c>
      <c r="BM28" s="5">
        <f>IF(OR(P28&lt;2,T28&lt;2),0,IF(OR(AT28&lt;&gt;"E",AV28&lt;&gt;"E"),0,IF(AND(COUNTIF(Table2[Excepcion E],N28&amp;LEFT(O28,1))=1,COUNTIF(Table2[Excepcion E],R28&amp;LEFT(S28,1))=1),1,IF(COUNTIF(Table2[Excepcion E],N28&amp;LEFT(O28,1))=1,IF(N28=R28,2,IF(AND(AX28=AY28,O28=S28),3,4)),IF(COUNTIF(Table2[Excepcion E],R28&amp;LEFT(S28,1)),IF(N28=R28,22,IF(AND(AX28=AY28,O28=S28),33,4)),5)))))</f>
        <v>0</v>
      </c>
      <c r="BN28" s="5">
        <f>IF(OR(P28&lt;2,T28&lt;2),0,IF(AND(COUNTIF(Table2[Excepcion E],N28&amp;LEFT(O28,1))=1,AV28&lt;&gt;"E"),1,IF(AND(COUNTIF(Table2[Excepcion E],R28&amp;LEFT(S28,1))=1,AT28&lt;&gt;"E"),11,0)))</f>
        <v>0</v>
      </c>
      <c r="BO28" s="5" t="str">
        <f>IF(OR(P28&lt;2,T28&lt;2),"",IF(AND(N28=R28,OR(LEFT(O28,1)="8",LEFT(O28,1)="5"),LEFT(S28,1)="2"),1,0))</f>
        <v/>
      </c>
      <c r="BP28" s="5">
        <f>IF(OR(P28&lt;2,T28&lt;2),0,IF(AND(N28=R28,OR(AND(LEFT(O28,1)="2",OR(LEFT(S28,1)="8",LEFT(S28,1)="5")),AND(LEFT(O28,1)="5",LEFT(S28,1)="8"))),1,0))</f>
        <v>0</v>
      </c>
      <c r="BQ28" s="5">
        <f>IF(OR(P28&lt;2,T28&lt;2),0,IF(AND(OR(AT28="A",AT28="B"),OR(AV28="E",AND(AV28="D",T28=8))),1,IF(AND(OR(AV28="A",AV28="B"),OR(AT28="E",AND(AT28="D",O28=8))),11,0)))</f>
        <v>0</v>
      </c>
    </row>
    <row r="29" spans="1:69" s="1" customFormat="1" ht="18.75" customHeight="1" x14ac:dyDescent="0.3">
      <c r="A29" s="53"/>
      <c r="B29" s="53"/>
      <c r="C29" s="53"/>
      <c r="E29" s="322"/>
      <c r="F29" s="212"/>
      <c r="G29" s="213"/>
      <c r="H29" s="214"/>
      <c r="I29" s="215"/>
      <c r="J29" s="216"/>
      <c r="K29" s="217"/>
      <c r="L29" s="218"/>
      <c r="M29" s="239"/>
      <c r="N29" s="220"/>
      <c r="O29" s="213"/>
      <c r="P29" s="213"/>
      <c r="Q29" s="219"/>
      <c r="R29" s="220"/>
      <c r="S29" s="213"/>
      <c r="T29" s="221"/>
      <c r="U29" s="19" t="str" cm="1">
        <f t="array" aca="1" ref="U29" ca="1">IFERROR(IF(W29="","",IF(OR(W29="CAIDA",X29="CAIDA",AND(W29="CORTO",X29="")),0,ROUND(_xlfn.IFS(Z29=1,W29+AJ29,AA29=1,X29+AK29,AB29=1,Y29+AL29,AND(AC29=1,SUM(AC29:AE29)=1),AF29+AM29,AND(AD29=1,SUM(AC29:AE29)=1),AG29+AN29,AND(AE29=1,SUM(AC29:AE29)=1),AH29+AO29,AND(SUM(AC29:AE29)=2,AC29=1,AE29=1),MAX(AF29+OFFSET(AF29,0,7),AH29+OFFSET(AH29,0,7)),SUM(AC29:AE29)=3,AI29+AP29),1))),"Revisa")</f>
        <v/>
      </c>
      <c r="V29" s="38">
        <f>IF(F29="",0,IF(OR(F29&amp;G29=F30&amp;G30,F29&amp;G29=F31&amp;G31,F29&amp;G29=F28&amp;G28,F29&amp;G29=N30&amp;O30,F29&amp;G29=N31&amp;O31,F29&amp;G29=N28&amp;O28,F29&amp;G29=R30&amp;S30,F29&amp;G29=R31&amp;S31,F29&amp;G29=R28&amp;S28),1,IF(N29="",0,IF(OR(N29&amp;O29=F30&amp;G30,N29&amp;O29=F31&amp;G31,N29&amp;O29=F28&amp;G28,N29&amp;O29=N30&amp;O30,N29&amp;O29=N31&amp;O31,N29&amp;O29=N28&amp;O28,N29&amp;O29=R30&amp;S30,N29&amp;O29=R31&amp;S31,N29&amp;O29=R28&amp;S28),1,IF(R29="",0,IF(OR(R29&amp;S29=F30&amp;G30,R29&amp;S29=F31&amp;G31,R29&amp;S29=F28&amp;G28,R29&amp;S29=N30&amp;O30,R29&amp;S29=N31&amp;O31,R29&amp;S29=N28,O28,R29&amp;S29=R30&amp;S30,R29&amp;S29=R31&amp;S31,R29&amp;S29=R28&amp;S28),1,0))))))</f>
        <v>0</v>
      </c>
      <c r="W29" s="15" t="str">
        <f>IF(H29="","",IF(H29=0,"CAIDA",IF(H29=1,"CORTO",VLOOKUP(F29&amp;LEFT(G29,1),Table1[[Full_Name]:[METROS15]],Deducciones_Bonus_Tablas!$AF$1,FALSE))))</f>
        <v/>
      </c>
      <c r="X29" s="15" t="str">
        <f>IF(P29="","",IF(P29=0,"CAIDA",IF(P29=1,"CORTO",VLOOKUP(N29&amp;LEFT(O29,1),Table1[[Full_Name]:[METROS15]],Deducciones_Bonus_Tablas!$AF$1,FALSE))))</f>
        <v/>
      </c>
      <c r="Y29" s="15" t="str">
        <f>IF(T29="","",IF(T29=0,"CAIDA",IF(T29=1,"CORTO",VLOOKUP(R29&amp;LEFT(S29,1),Table1[[Full_Name]:[METROS15]],Deducciones_Bonus_Tablas!$AF$1,FALSE))))</f>
        <v/>
      </c>
      <c r="Z29" s="38">
        <f t="shared" ref="Z29:Z31" si="45">IF(OR(W29="CAIDA",X29="CAIDA",Y29="CAIDA",W29="CORTO",SUM(AC29:AE29)&gt;0),0,IF(AND(W29&gt;0,OR(X29="",X29="CORTO",M29&gt;2,BH29=22,BH29=33,BI29=11,BK29=1,BL29=1),OR(Y29="",Y29="CORTO",M29+P29+Q29&gt;2,BM29=1)),1,0))</f>
        <v>1</v>
      </c>
      <c r="AA29" s="38">
        <f t="shared" ref="AA29:AA31" si="46">IF(OR(X29="CAIDA",Y29="CAIDA",W29="CAIDA",X29="CORTO",SUM(AC29:AE29)&gt;0),0,IF(OR(AND(BI29=1,BN29=11),AND(X29&gt;0,OR(Y29="",Y29="CORTO",BM29=22,BM29=33,BN29=11,BP29=1,BQ29=1),OR(W29="",W29="CORTO",BH29=2,BH29=3,BI29=1,BJ29=1,BL29=11))),1,0))</f>
        <v>1</v>
      </c>
      <c r="AB29" s="38">
        <f t="shared" ref="AB29:AB31" si="47">IF(OR(Y29="CAIDA",W29="CAIDA",X29="CAIDA",Y29="CORTO",SUM(AC29:AE29)&gt;0),0,IF(AND(Y29&gt;0,OR(W29="",W29="CORTO",BH29=1),OR(X29="",X29="CORTO",BN29=1,BQ29=11)),1,0))</f>
        <v>1</v>
      </c>
      <c r="AC29" s="38">
        <f t="shared" ref="AC29:AC31" si="48">IF(OR(H29&lt;2,P29&lt;2,BH29=2,BH29=22,BH29=3,BH29=33,BI29=1,BI29=11,BJ29=1,BK29=1,BL29=1,BL29=11,M29&gt;2,AND(BH29=1,OR(BN29=1,BQ29=11))),0,1)</f>
        <v>0</v>
      </c>
      <c r="AD29" s="38">
        <f t="shared" ref="AD29:AD31" si="49">IF(OR(P29&lt;2,T29&lt;2,BM29=2,BM29=22,BM29=3,BM29=33,BN29=1,BN29=11,BO29=1,BP29=1,BQ29=1,BQ29=11,Q29&gt;2,BM29=1),0,1)</f>
        <v>0</v>
      </c>
      <c r="AE29" s="38">
        <f t="shared" ref="AE29:AE31" si="50">IF(OR(H29&lt;2,T29&lt;2,BH29=2,BM29=22,BH29=3,BM29=33,BI29=1,BN29=11,BJ29=1,BP29=1,BQ29=1,BL29=11,Q29&gt;2,M29&gt;2,AND(P29=1,M29+Q29&gt;1),AND(OR(BI29=11,BK29=1,BL29=1),BM29=1),AND(OR(BN29=1,BK29=1,BL29=1),BH29=1)),0,1)</f>
        <v>0</v>
      </c>
      <c r="AF29" s="15" t="str">
        <f>IF(AC29=0,"",MAX(W29,X29)+VLOOKUP(MIN(AQ29,AS29),Deducciones_Bonus_Tablas!$H$2:$I$41,2,FALSE)*(IF(F29=N29,Deducciones_Bonus_Tablas!$N$34,IF(ABS(AQ29-AS29)&lt;=4,Deducciones_Bonus_Tablas!$N$32,IF(ABS(AQ29-AS29)&lt;=10,Deducciones_Bonus_Tablas!$N$33,IF(ABS(AQ29-AS29)&gt;10,Deducciones_Bonus_Tablas!$N$34))))+IF(AS29&gt;AQ29,Deducciones_Bonus_Tablas!$Q$31,IF(AS29&lt;AQ29,Deducciones_Bonus_Tablas!$Q$33,0))))</f>
        <v/>
      </c>
      <c r="AG29" s="15" t="str">
        <f>IF(AD29=0,"",MAX(X29,Y29)+VLOOKUP(MIN(AS29,AU29),Deducciones_Bonus_Tablas!$H$2:$I$41,2,FALSE)*(IF(N29=R29,Deducciones_Bonus_Tablas!$N$34,IF(ABS(AS29-AU29)&lt;=4,Deducciones_Bonus_Tablas!$N$32,IF(ABS(AS29-AU29)&lt;=10,Deducciones_Bonus_Tablas!$N$33,IF(ABS(AS29-AU29)&gt;10,Deducciones_Bonus_Tablas!$N$34))))+IF(AU29&gt;AS29,Deducciones_Bonus_Tablas!$Q$31,IF(AU29&lt;AS29,Deducciones_Bonus_Tablas!$Q$33,0))))</f>
        <v/>
      </c>
      <c r="AH29" s="15" t="str">
        <f>IF(AE29=0,"",MAX(W29,Y29)+VLOOKUP(MIN(AQ29,AU29),Deducciones_Bonus_Tablas!$H$2:$I$41,2,FALSE)*(IF(F29=R29,Deducciones_Bonus_Tablas!$N$34,IF(ABS(AQ29-AU29)&lt;=4,Deducciones_Bonus_Tablas!$N$32,IF(ABS(AQ29-AU29)&lt;=10,Deducciones_Bonus_Tablas!$N$33,IF(ABS(AQ29-AU29)&gt;10,Deducciones_Bonus_Tablas!$N$34))))+IF(AU29&gt;AQ29,Deducciones_Bonus_Tablas!$Q$31,IF(AU29&lt;AQ29,Deducciones_Bonus_Tablas!$Q$33,0))))</f>
        <v/>
      </c>
      <c r="AI29" s="15" t="str">
        <f>IF(OR(AC29&lt;&gt;1,AD29&lt;&gt;1,AE29&lt;&gt;1),"",MAX(W29,X29,Y29)+VLOOKUP(MIN(AQ29,AS29),Deducciones_Bonus_Tablas!$H$2:$I$41,2,FALSE)*(IF(F29=N29,Deducciones_Bonus_Tablas!$N$34,IF(ABS(AQ29-AS29)&lt;=4,Deducciones_Bonus_Tablas!$N$32,IF(ABS(AQ29-AS29)&lt;=10,Deducciones_Bonus_Tablas!$N$33,IF(ABS(AQ29-AS29)&gt;10,Deducciones_Bonus_Tablas!$N$34))))+IF(AS29&gt;AQ29,Deducciones_Bonus_Tablas!$Q$31,IF(AS29&lt;AQ29,Deducciones_Bonus_Tablas!$Q$33,0)))+VLOOKUP(MIN(AS29,AU29),Deducciones_Bonus_Tablas!$H$2:$I$41,2,FALSE)*(IF(N29=R29,Deducciones_Bonus_Tablas!$N$34,IF(ABS(AS29-AU29)&lt;=4,Deducciones_Bonus_Tablas!$N$32,IF(ABS(AS29-AU29)&lt;=10,Deducciones_Bonus_Tablas!$N$33,IF(ABS(AS29-AU29)&gt;10,Deducciones_Bonus_Tablas!$N$34))))+IF(AU29&gt;AS29,Deducciones_Bonus_Tablas!$Q$31,IF(AU29&lt;AS29,Deducciones_Bonus_Tablas!$Q$33,0))))</f>
        <v/>
      </c>
      <c r="AJ29" s="15" t="str">
        <f t="shared" ref="AJ29:AJ31" si="51">IF(W29="","",IF(OR(W29="CAIDA",W29="CORTO"),"",IF(SUM(AC29:AE29)=0,W29*(SUM(AZ29:BD29)+BG29),"COMBO")))</f>
        <v/>
      </c>
      <c r="AK29" s="15" t="str">
        <f t="shared" ref="AK29:AK31" si="52">IF(X29="","",IF(OR(X29="CAIDA",X29="CORTO"),"",IF(SUM(AC29:AE29)=0,X29*(SUM(BA29:BE29)+BG29),"COMBO")))</f>
        <v/>
      </c>
      <c r="AL29" s="15" t="str">
        <f t="shared" ref="AL29:AL31" si="53">IF(Y29="","",IF(OR(Y29="CAIDA",Y29="CORTO"),"",IF(SUM(AC29:AE29)=0,Y29*(SUM(BA29:BD29)+BF29+BG29),"COMBO")))</f>
        <v/>
      </c>
      <c r="AM29" s="15" t="str">
        <f>IF(OR(SUM(AC29:AE29)=3,AC29&lt;&gt;1),"",AF29*(SUM(BA29:BC29)+(W29*AZ29+X29*BE29)/(W29+X29)+BG29+IF(AW29&lt;&gt;AX29,Deducciones_Bonus_Tablas!$N$43,0))+X29*BD29)</f>
        <v/>
      </c>
      <c r="AN29" s="15" t="str">
        <f>IF(OR(SUM(AC29:AE29)=3,AD29&lt;&gt;1),"",AG29*(SUM(BA29:BC29)+(X29*BE29+Y29*BF29)/(X29+Y29)+BG29+IF(AX29&lt;&gt;AY29,Deducciones_Bonus_Tablas!$N$43,0))+Y29*BD29)</f>
        <v/>
      </c>
      <c r="AO29" s="15" t="str">
        <f>IF(OR(SUM(AC29:AE29)=3,AE29&lt;&gt;1),"",AH29*(SUM(BA29:BC29)+(W29*AZ29+Y29*BF29)/(W29+Y29)+BG29+IF(AW29&lt;&gt;AY29,Deducciones_Bonus_Tablas!$N$43,0))+Y29*BD29)</f>
        <v/>
      </c>
      <c r="AP29" s="15" t="str">
        <f>IF(SUM(AC29:AE29)&lt;&gt;3,"",AI29*(SUM(BA29:BC29)+(W29*AZ29+X29*BE29+Y29*BF29)/(W29+X29+BF29)+BG29+Deducciones_Bonus_Tablas!$N$44+(COUNTA(_xlfn.UNIQUE(AW29:AY29,TRUE,FALSE))-1)*Deducciones_Bonus_Tablas!$N$43)+Y29*BD29)</f>
        <v/>
      </c>
      <c r="AQ29" s="38" t="str">
        <f>IF(H29&lt;2,"",VLOOKUP(F29&amp;LEFT(G29,1),Table1[[Full_Name]:[METROS15]],Deducciones_Bonus_Tablas!$AE$1,FALSE))</f>
        <v/>
      </c>
      <c r="AR29" s="38" t="str">
        <f>IF(H29&lt;2,"",VLOOKUP(F29&amp;LEFT(G29,1),Table1[[Full_Name]:[METROS15]],Deducciones_Bonus_Tablas!$AD$1,FALSE))</f>
        <v/>
      </c>
      <c r="AS29" s="38" t="str">
        <f>IF(P29&lt;2,"",VLOOKUP(N29&amp;LEFT(O29,1),Table1[[Full_Name]:[METROS15]],Deducciones_Bonus_Tablas!$AE$1,FALSE))</f>
        <v/>
      </c>
      <c r="AT29" s="38" t="str">
        <f>IF(P29&lt;2,"",VLOOKUP(N29&amp;LEFT(O29,1),Table1[[Full_Name]:[METROS15]],Deducciones_Bonus_Tablas!$AD$1,FALSE))</f>
        <v/>
      </c>
      <c r="AU29" s="38" t="str">
        <f>IF(T29&lt;2,"",VLOOKUP(R29&amp;LEFT(S29,1),Table1[[Full_Name]:[METROS15]],Deducciones_Bonus_Tablas!$AE$1,FALSE))</f>
        <v/>
      </c>
      <c r="AV29" s="38" t="str">
        <f>IF(T29&lt;2,"",VLOOKUP(R29&amp;LEFT(S29,1),Table1[[Full_Name]:[METROS15]],Deducciones_Bonus_Tablas!$AD$1,FALSE))</f>
        <v/>
      </c>
      <c r="AW29" s="38" t="str">
        <f>IF(H29&lt;2,"",VLOOKUP(F29&amp;LEFT(G29,1),Table1[[Full_Name]:[METROS15]],Deducciones_Bonus_Tablas!$AC$1,FALSE))</f>
        <v/>
      </c>
      <c r="AX29" s="38" t="str">
        <f>IF(P29&lt;2,"",VLOOKUP(N29&amp;LEFT(O29,1),Table1[[Full_Name]:[METROS15]],Deducciones_Bonus_Tablas!$AC$1,FALSE))</f>
        <v/>
      </c>
      <c r="AY29" s="38" t="str">
        <f>IF(T29&lt;2,"",VLOOKUP(R29&amp;LEFT(S29,1),Table1[[Full_Name]:[METROS15]],Deducciones_Bonus_Tablas!$AC$1,FALSE))</f>
        <v/>
      </c>
      <c r="AZ29" s="54" t="str">
        <f>IF(F29="","",IF(OR(H29=0,H29=""),"CAIDA",IF(H29=1,"CORTO",IF(OR(BH29=2,BH29=3,BI29=1,BJ29=1,BL29=11),0,IF(SUM(AC29:AE29)=0,INDEX(Table1[[Full_Name]:[METROS15]],MATCH(F29&amp;LEFT(G29,1),Table1[Full_Name],0),MATCH("I"&amp;H29,Deducciones_Bonus_Tablas!$AB$2:$BN$2,0)),INDEX(Table1[[Full_Name]:[METROS15]],MATCH(F29&amp;LEFT(G29,1),Table1[Full_Name],0),MATCH("C"&amp;H29,Deducciones_Bonus_Tablas!$AB$2:$BN$2,0)))))))</f>
        <v/>
      </c>
      <c r="BA29" s="5" cm="1">
        <f t="array" ref="BA29">IF(OR(I29="",F29="",I29="B"),0,_xlfn.IFS($Z29=1,VLOOKUP($F29&amp;LEFT($G29,1),Table1[[Full_Name]:[METROS15]],MATCH("C"&amp;I29,Deducciones_Bonus_Tablas!$AB$2:$BN$2,0),FALSE),$AA29=1,VLOOKUP($N29&amp;LEFT($O29,1),Table1[[Full_Name]:[METROS15]],MATCH("C"&amp;I29,Deducciones_Bonus_Tablas!$AB$2:$BN$2,0),FALSE),$AB29=1,VLOOKUP($R29&amp;LEFT($S29,1),Table1[[Full_Name]:[METROS15]],MATCH("C"&amp;I29,Deducciones_Bonus_Tablas!$AB$2:$BN$2,0),FALSE),$AC29=1,AVERAGE(VLOOKUP($F29&amp;LEFT($G29,1),Table1[[Full_Name]:[METROS15]],MATCH("C"&amp;I29,Deducciones_Bonus_Tablas!$AB$2:$BN$2,0),FALSE),VLOOKUP($N29&amp;LEFT($O29,1),Table1[[Full_Name]:[METROS15]],MATCH("C"&amp;I29,Deducciones_Bonus_Tablas!$AB$2:$BN$2,0),FALSE)),$AD29=1,AVERAGE(VLOOKUP($R29&amp;LEFT($S29,1),Table1[[Full_Name]:[METROS15]],MATCH("C"&amp;I29,Deducciones_Bonus_Tablas!$AB$2:$BN$2,0),FALSE),VLOOKUP($N29&amp;LEFT($O29,1),Table1[[Full_Name]:[METROS15]],MATCH("C"&amp;I29,Deducciones_Bonus_Tablas!$AB$2:$BN$2,0),FALSE)),$AE29=1,AVERAGE(VLOOKUP($R29&amp;LEFT($S29,1),Table1[[Full_Name]:[METROS15]],MATCH("C"&amp;I29,Deducciones_Bonus_Tablas!$AB$2:$BN$2,0),FALSE),VLOOKUP($F29&amp;LEFT($G29,1),Table1[[Full_Name]:[METROS15]],MATCH("C"&amp;I29,Deducciones_Bonus_Tablas!$AB$2:$BN$2,0),FALSE))))</f>
        <v>0</v>
      </c>
      <c r="BB29" s="5" cm="1">
        <f t="array" ref="BB29">IF(OR(J29="",G29="",J29="B"),0,_xlfn.IFS($Z29=1,VLOOKUP($F29&amp;LEFT($G29,1),Table1[[Full_Name]:[METROS15]],MATCH("T"&amp;J29,Deducciones_Bonus_Tablas!$AB$2:$BN$2,0),FALSE),$AA29=1,VLOOKUP($N29&amp;LEFT($O29,1),Table1[[Full_Name]:[METROS15]],MATCH("T"&amp;J29,Deducciones_Bonus_Tablas!$AB$2:$BN$2,0),FALSE),$AB29=1,VLOOKUP($R29&amp;LEFT($S29,1),Table1[[Full_Name]:[METROS15]],MATCH("T"&amp;J29,Deducciones_Bonus_Tablas!$AB$2:$BN$2,0),FALSE),$AC29=1,AVERAGE(VLOOKUP($F29&amp;LEFT($G29,1),Table1[[Full_Name]:[METROS15]],MATCH("T"&amp;J29,Deducciones_Bonus_Tablas!$AB$2:$BN$2,0),FALSE),VLOOKUP($N29&amp;LEFT($O29,1),Table1[[Full_Name]:[METROS15]],MATCH("T"&amp;J29,Deducciones_Bonus_Tablas!$AB$2:$BN$2,0),FALSE)),$AD29=1,AVERAGE(VLOOKUP($R29&amp;LEFT($S29,1),Table1[[Full_Name]:[METROS15]],MATCH("T"&amp;J29,Deducciones_Bonus_Tablas!$AB$2:$BN$2,0),FALSE),VLOOKUP($N29&amp;LEFT($O29,1),Table1[[Full_Name]:[METROS15]],MATCH("T"&amp;J29,Deducciones_Bonus_Tablas!$AB$2:$BN$2,0),FALSE)),$AE29=1,AVERAGE(VLOOKUP($R29&amp;LEFT($S29,1),Table1[[Full_Name]:[METROS15]],MATCH("T"&amp;J29,Deducciones_Bonus_Tablas!$AB$2:$BN$2,0),FALSE),VLOOKUP($F29&amp;LEFT($G29,1),Table1[[Full_Name]:[METROS15]],MATCH("T"&amp;J29,Deducciones_Bonus_Tablas!$AB$2:$BN$2,0),FALSE))))</f>
        <v>0</v>
      </c>
      <c r="BC29" s="5" cm="1">
        <f t="array" ref="BC29">IF(OR(K29="",H29="",K29="B"),0,_xlfn.IFS($Z29=1,VLOOKUP($F29&amp;LEFT($G29,1),Table1[[Full_Name]:[METROS15]],MATCH("P"&amp;K29,Deducciones_Bonus_Tablas!$AB$2:$BN$2,0),FALSE),$AA29=1,VLOOKUP($N29&amp;LEFT($O29,1),Table1[[Full_Name]:[METROS15]],MATCH("P"&amp;K29,Deducciones_Bonus_Tablas!$AB$2:$BN$2,0),FALSE),$AB29=1,VLOOKUP($R29&amp;LEFT($S29,1),Table1[[Full_Name]:[METROS15]],MATCH("P"&amp;K29,Deducciones_Bonus_Tablas!$AB$2:$BN$2,0),FALSE),$AC29=1,AVERAGE(VLOOKUP($F29&amp;LEFT($G29,1),Table1[[Full_Name]:[METROS15]],MATCH("P"&amp;K29,Deducciones_Bonus_Tablas!$AB$2:$BN$2,0),FALSE),VLOOKUP($N29&amp;LEFT($O29,1),Table1[[Full_Name]:[METROS15]],MATCH("P"&amp;K29,Deducciones_Bonus_Tablas!$AB$2:$BN$2,0),FALSE)),$AD29=1,AVERAGE(VLOOKUP($R29&amp;LEFT($S29,1),Table1[[Full_Name]:[METROS15]],MATCH("P"&amp;K29,Deducciones_Bonus_Tablas!$AB$2:$BN$2,0),FALSE),VLOOKUP($N29&amp;LEFT($O29,1),Table1[[Full_Name]:[METROS15]],MATCH("P"&amp;K29,Deducciones_Bonus_Tablas!$AB$2:$BN$2,0),FALSE)),$AE29=1,AVERAGE(VLOOKUP($R29&amp;LEFT($S29,1),Table1[[Full_Name]:[METROS15]],MATCH("P"&amp;K29,Deducciones_Bonus_Tablas!$AB$2:$BN$2,0),FALSE),VLOOKUP($F29&amp;LEFT($G29,1),Table1[[Full_Name]:[METROS15]],MATCH("P"&amp;K29,Deducciones_Bonus_Tablas!$AB$2:$BN$2,0),FALSE))))</f>
        <v>0</v>
      </c>
      <c r="BD29" s="5">
        <f>IF(OR(F29="",AND(OR(L29="",L29="S"),BK29=0,OR(BI29=0,BI29=1),OR(BL29=0,BL29=11,AND(BL29=1,Q29&lt;3,T29&gt;1)),OR(BQ29=0,BQ29=11),BP29=0,BH29&lt;&gt;33,BM29&lt;&gt;33,BI29&lt;&gt;11,BN29&lt;&gt;11)),0,IF(Z29=1,VLOOKUP($F29&amp;LEFT($G29,1),Table1[[Full_Name]:[METROS15]],MATCH(IF(OR(BK29=1,BL29=1,BI29=11,BH29=33),"N",L29),Deducciones_Bonus_Tablas!$AB$2:$BN$2,0),FALSE),IF(OR(AA29=1,AND(AC29=1,SUM(AC29:AE29)=1),AND(AD29=1,OR(BP29=1,BQ29=1,BN29=11,BM29=33))),VLOOKUP($N29&amp;LEFT($O29,1),Table1[[Full_Name]:[METROS15]],MATCH(IF(OR(BP29=1,BQ29=1,BN29=11,BM29=33),"N",L29),Deducciones_Bonus_Tablas!$AB$2:$BN$2,0),FALSE),VLOOKUP($R29&amp;LEFT($S29,1),Table1[[Full_Name]:[METROS15]],MATCH(L29,Deducciones_Bonus_Tablas!$AB$2:$BN$2,0),FALSE))))</f>
        <v>0</v>
      </c>
      <c r="BE29" s="54" t="str">
        <f>IF(N29="","",IF(OR(P29=1,P29=0,BH29=22,BH29=33,BI29=11,BK29=1,BL29=1,BM29=2,BM29=3,BN29=1,BO29=1,BQ29=11),0,IF(SUM(AC29:AE29)=0,INDEX(Table1[[Full_Name]:[METROS15]],MATCH(N29&amp;LEFT(O29,1),Table1[Full_Name],0),MATCH("I"&amp;P29,Deducciones_Bonus_Tablas!$AB$2:$BN$2,0)),INDEX(Table1[[Full_Name]:[METROS15]],MATCH(N29&amp;LEFT(O29,1),Table1[Full_Name],0),MATCH("C"&amp;P29,Deducciones_Bonus_Tablas!$AB$2:$BN$2,0)))))</f>
        <v/>
      </c>
      <c r="BF29" s="54" t="str">
        <f>IF(R29="","",IF(OR(T29=1,T29=0,BM29=22,BM29=33,BN29=11,BP29=1,BQ29=1),0,IF(SUM(AC29:AE29)=0,INDEX(Table1[[Full_Name]:[METROS15]],MATCH(R29&amp;LEFT(S29,1),Table1[Full_Name],0),MATCH("I"&amp;T29,Deducciones_Bonus_Tablas!$AB$2:$BN$2,0)),INDEX(Table1[[Full_Name]:[METROS15]],MATCH(R29&amp;LEFT(S29,1),Table1[Full_Name],0),MATCH("C"&amp;T29,Deducciones_Bonus_Tablas!$AB$2:$BN$2,0)))))</f>
        <v/>
      </c>
      <c r="BG29" s="5">
        <f>IF(OR(BH29=2,BH29=3,BH29=33,BI29=1,BI29=11,BJ29=1,BM29=2,BM29=22,BM29=3,BM29=33,BN29=1,BN29=11,BO29=1),Deducciones_Bonus_Tablas!$N$45,0)+IF(AND(OR(BH29=2,BH29=3,BI29=1,BJ29=1),OR(BM29=33,BN29=11)),Deducciones_Bonus_Tablas!$N$46,0)</f>
        <v>0</v>
      </c>
      <c r="BH29" s="5">
        <f>IF(OR(H29&lt;2,P29&lt;2),0,IF(OR(AR29&lt;&gt;"E",AT29&lt;&gt;"E"),0,IF(AND(COUNTIF(Table2[Excepcion E],F29&amp;LEFT(G29,1))=1,COUNTIF(Table2[Excepcion E],N29&amp;LEFT(O29,1))=1),1,IF(COUNTIF(Table2[Excepcion E],F29&amp;LEFT(G29,1))=1,IF(F29=N29,2,IF(AND(AW29=AX29,G29=O29),3,4)),IF(COUNTIF(Table2[Excepcion E],N29&amp;LEFT(O29,1)),IF(F29=N29,22,IF(AND(AW29=AX29,G29=O29),33,4)),5)))))</f>
        <v>0</v>
      </c>
      <c r="BI29" s="5">
        <f>IF(OR(H29&lt;2,P29&lt;2),0,IF(AND(COUNTIF(Table2[Excepcion E],F29&amp;LEFT(G29,1))=1,AT29&lt;&gt;"E"),1,IF(AND(COUNTIF(Table2[Excepcion E],N29&amp;LEFT(O29,1))=1,AR29&lt;&gt;"E"),11,0)))</f>
        <v>0</v>
      </c>
      <c r="BJ29" s="5" t="str">
        <f t="shared" ref="BJ29:BJ31" si="54">IF(OR(H29&lt;2,P29&lt;2),"",IF(AND(F29=N29,OR(LEFT(G29,1)="8",LEFT(G29,1)="5"),LEFT(O29,1)="2"),1,0))</f>
        <v/>
      </c>
      <c r="BK29" s="5">
        <f t="shared" ref="BK29:BK31" si="55">IF(OR(H29&lt;2,P29&lt;2),0,IF(AND(F29=N29,OR(AND(LEFT(G29,1)="2",OR(LEFT(O29,1)="8",LEFT(O29,1)="5")),AND(LEFT(G29,1)="5",LEFT(O29,1)="8"))),1,0))</f>
        <v>0</v>
      </c>
      <c r="BL29" s="5">
        <f t="shared" ref="BL29:BL31" si="56">IF(OR(H29&lt;2,P29&lt;2),0,IF(AND(OR(AR29="A",AR29="B"),OR(AT29="E",AND(AT29="D",O29=8))),1,IF(AND(OR(AT29="A",AT29="B"),OR(AR29="E",AND(AR29="D",G29=8))),11,0)))</f>
        <v>0</v>
      </c>
      <c r="BM29" s="5">
        <f>IF(OR(P29&lt;2,T29&lt;2),0,IF(OR(AT29&lt;&gt;"E",AV29&lt;&gt;"E"),0,IF(AND(COUNTIF(Table2[Excepcion E],N29&amp;LEFT(O29,1))=1,COUNTIF(Table2[Excepcion E],R29&amp;LEFT(S29,1))=1),1,IF(COUNTIF(Table2[Excepcion E],N29&amp;LEFT(O29,1))=1,IF(N29=R29,2,IF(AND(AX29=AY29,O29=S29),3,4)),IF(COUNTIF(Table2[Excepcion E],R29&amp;LEFT(S29,1)),IF(N29=R29,22,IF(AND(AX29=AY29,O29=S29),33,4)),5)))))</f>
        <v>0</v>
      </c>
      <c r="BN29" s="5">
        <f>IF(OR(P29&lt;2,T29&lt;2),0,IF(AND(COUNTIF(Table2[Excepcion E],N29&amp;LEFT(O29,1))=1,AV29&lt;&gt;"E"),1,IF(AND(COUNTIF(Table2[Excepcion E],R29&amp;LEFT(S29,1))=1,AT29&lt;&gt;"E"),11,0)))</f>
        <v>0</v>
      </c>
      <c r="BO29" s="5" t="str">
        <f t="shared" ref="BO29:BO31" si="57">IF(OR(P29&lt;2,T29&lt;2),"",IF(AND(N29=R29,OR(LEFT(O29,1)="8",LEFT(O29,1)="5"),LEFT(S29,1)="2"),1,0))</f>
        <v/>
      </c>
      <c r="BP29" s="5">
        <f t="shared" ref="BP29:BP31" si="58">IF(OR(P29&lt;2,T29&lt;2),0,IF(AND(N29=R29,OR(AND(LEFT(O29,1)="2",OR(LEFT(S29,1)="8",LEFT(S29,1)="5")),AND(LEFT(O29,1)="5",LEFT(S29,1)="8"))),1,0))</f>
        <v>0</v>
      </c>
      <c r="BQ29" s="5">
        <f t="shared" ref="BQ29:BQ31" si="59">IF(OR(P29&lt;2,T29&lt;2),0,IF(AND(OR(AT29="A",AT29="B"),OR(AV29="E",AND(AV29="D",T29=8))),1,IF(AND(OR(AV29="A",AV29="B"),OR(AT29="E",AND(AT29="D",O29=8))),11,0)))</f>
        <v>0</v>
      </c>
    </row>
    <row r="30" spans="1:69" s="1" customFormat="1" ht="18.75" customHeight="1" x14ac:dyDescent="0.3">
      <c r="A30" s="53"/>
      <c r="B30" s="53"/>
      <c r="C30" s="53"/>
      <c r="E30" s="322"/>
      <c r="F30" s="212"/>
      <c r="G30" s="213"/>
      <c r="H30" s="214"/>
      <c r="I30" s="215"/>
      <c r="J30" s="216"/>
      <c r="K30" s="217"/>
      <c r="L30" s="218"/>
      <c r="M30" s="239"/>
      <c r="N30" s="220"/>
      <c r="O30" s="213"/>
      <c r="P30" s="213"/>
      <c r="Q30" s="219"/>
      <c r="R30" s="220"/>
      <c r="S30" s="213"/>
      <c r="T30" s="221"/>
      <c r="U30" s="19" t="str" cm="1">
        <f t="array" aca="1" ref="U30" ca="1">IFERROR(IF(W30="","",IF(OR(W30="CAIDA",X30="CAIDA",AND(W30="CORTO",X30="")),0,ROUND(_xlfn.IFS(Z30=1,W30+AJ30,AA30=1,X30+AK30,AB30=1,Y30+AL30,AND(AC30=1,SUM(AC30:AE30)=1),AF30+AM30,AND(AD30=1,SUM(AC30:AE30)=1),AG30+AN30,AND(AE30=1,SUM(AC30:AE30)=1),AH30+AO30,AND(SUM(AC30:AE30)=2,AC30=1,AE30=1),MAX(AF30+OFFSET(AF30,0,7),AH30+OFFSET(AH30,0,7)),SUM(AC30:AE30)=3,AI30+AP30),1))),"Revisa")</f>
        <v/>
      </c>
      <c r="V30" s="38">
        <f>IF(F30="",0,IF(OR(F30&amp;G30=F31&amp;G31,F30&amp;G30=F28&amp;G28,F30&amp;G30=F29&amp;G29,F30&amp;G30=N31&amp;O31,F30&amp;G30=N28&amp;O28,F30&amp;G30=N29&amp;O29,F30&amp;G30=R31&amp;S31,F30&amp;G30=R28&amp;S28,F30&amp;G30=R29&amp;S29),1,IF(N30="",0,IF(OR(N30&amp;O30=F31&amp;G31,N30&amp;O30=F28&amp;G28,N30&amp;O30=F29&amp;G29,N30&amp;O30=N31&amp;O31,N30&amp;O30=N28&amp;O28,N30&amp;O30=N29&amp;O29,N30&amp;O30=R31&amp;S31,N30&amp;O30=R28&amp;S28,N30&amp;O30=R29&amp;S29),1,IF(R30="",0,IF(OR(R30&amp;S30=F31&amp;G31,R30&amp;S30=F28&amp;G28,R30&amp;S30=F29&amp;G29,R30&amp;S30=N31&amp;O31,R30&amp;S30=N28&amp;O28,R30&amp;S30=N29,O29,R30&amp;S30=R31&amp;S31,R30&amp;S30=R28&amp;S28,R30&amp;S30=R29&amp;S29),1,0))))))</f>
        <v>0</v>
      </c>
      <c r="W30" s="15" t="str">
        <f>IF(H30="","",IF(H30=0,"CAIDA",IF(H30=1,"CORTO",VLOOKUP(F30&amp;LEFT(G30,1),Table1[[Full_Name]:[METROS15]],Deducciones_Bonus_Tablas!$AF$1,FALSE))))</f>
        <v/>
      </c>
      <c r="X30" s="15" t="str">
        <f>IF(P30="","",IF(P30=0,"CAIDA",IF(P30=1,"CORTO",VLOOKUP(N30&amp;LEFT(O30,1),Table1[[Full_Name]:[METROS15]],Deducciones_Bonus_Tablas!$AF$1,FALSE))))</f>
        <v/>
      </c>
      <c r="Y30" s="15" t="str">
        <f>IF(T30="","",IF(T30=0,"CAIDA",IF(T30=1,"CORTO",VLOOKUP(R30&amp;LEFT(S30,1),Table1[[Full_Name]:[METROS15]],Deducciones_Bonus_Tablas!$AF$1,FALSE))))</f>
        <v/>
      </c>
      <c r="Z30" s="38">
        <f t="shared" si="45"/>
        <v>1</v>
      </c>
      <c r="AA30" s="38">
        <f t="shared" si="46"/>
        <v>1</v>
      </c>
      <c r="AB30" s="38">
        <f t="shared" si="47"/>
        <v>1</v>
      </c>
      <c r="AC30" s="38">
        <f t="shared" si="48"/>
        <v>0</v>
      </c>
      <c r="AD30" s="38">
        <f t="shared" si="49"/>
        <v>0</v>
      </c>
      <c r="AE30" s="38">
        <f t="shared" si="50"/>
        <v>0</v>
      </c>
      <c r="AF30" s="15" t="str">
        <f>IF(AC30=0,"",MAX(W30,X30)+VLOOKUP(MIN(AQ30,AS30),Deducciones_Bonus_Tablas!$H$2:$I$41,2,FALSE)*(IF(F30=N30,Deducciones_Bonus_Tablas!$N$34,IF(ABS(AQ30-AS30)&lt;=4,Deducciones_Bonus_Tablas!$N$32,IF(ABS(AQ30-AS30)&lt;=10,Deducciones_Bonus_Tablas!$N$33,IF(ABS(AQ30-AS30)&gt;10,Deducciones_Bonus_Tablas!$N$34))))+IF(AS30&gt;AQ30,Deducciones_Bonus_Tablas!$Q$31,IF(AS30&lt;AQ30,Deducciones_Bonus_Tablas!$Q$33,0))))</f>
        <v/>
      </c>
      <c r="AG30" s="15" t="str">
        <f>IF(AD30=0,"",MAX(X30,Y30)+VLOOKUP(MIN(AS30,AU30),Deducciones_Bonus_Tablas!$H$2:$I$41,2,FALSE)*(IF(N30=R30,Deducciones_Bonus_Tablas!$N$34,IF(ABS(AS30-AU30)&lt;=4,Deducciones_Bonus_Tablas!$N$32,IF(ABS(AS30-AU30)&lt;=10,Deducciones_Bonus_Tablas!$N$33,IF(ABS(AS30-AU30)&gt;10,Deducciones_Bonus_Tablas!$N$34))))+IF(AU30&gt;AS30,Deducciones_Bonus_Tablas!$Q$31,IF(AU30&lt;AS30,Deducciones_Bonus_Tablas!$Q$33,0))))</f>
        <v/>
      </c>
      <c r="AH30" s="15" t="str">
        <f>IF(AE30=0,"",MAX(W30,Y30)+VLOOKUP(MIN(AQ30,AU30),Deducciones_Bonus_Tablas!$H$2:$I$41,2,FALSE)*(IF(F30=R30,Deducciones_Bonus_Tablas!$N$34,IF(ABS(AQ30-AU30)&lt;=4,Deducciones_Bonus_Tablas!$N$32,IF(ABS(AQ30-AU30)&lt;=10,Deducciones_Bonus_Tablas!$N$33,IF(ABS(AQ30-AU30)&gt;10,Deducciones_Bonus_Tablas!$N$34))))+IF(AU30&gt;AQ30,Deducciones_Bonus_Tablas!$Q$31,IF(AU30&lt;AQ30,Deducciones_Bonus_Tablas!$Q$33,0))))</f>
        <v/>
      </c>
      <c r="AI30" s="15" t="str">
        <f>IF(OR(AC30&lt;&gt;1,AD30&lt;&gt;1,AE30&lt;&gt;1),"",MAX(W30,X30,Y30)+VLOOKUP(MIN(AQ30,AS30),Deducciones_Bonus_Tablas!$H$2:$I$41,2,FALSE)*(IF(F30=N30,Deducciones_Bonus_Tablas!$N$34,IF(ABS(AQ30-AS30)&lt;=4,Deducciones_Bonus_Tablas!$N$32,IF(ABS(AQ30-AS30)&lt;=10,Deducciones_Bonus_Tablas!$N$33,IF(ABS(AQ30-AS30)&gt;10,Deducciones_Bonus_Tablas!$N$34))))+IF(AS30&gt;AQ30,Deducciones_Bonus_Tablas!$Q$31,IF(AS30&lt;AQ30,Deducciones_Bonus_Tablas!$Q$33,0)))+VLOOKUP(MIN(AS30,AU30),Deducciones_Bonus_Tablas!$H$2:$I$41,2,FALSE)*(IF(N30=R30,Deducciones_Bonus_Tablas!$N$34,IF(ABS(AS30-AU30)&lt;=4,Deducciones_Bonus_Tablas!$N$32,IF(ABS(AS30-AU30)&lt;=10,Deducciones_Bonus_Tablas!$N$33,IF(ABS(AS30-AU30)&gt;10,Deducciones_Bonus_Tablas!$N$34))))+IF(AU30&gt;AS30,Deducciones_Bonus_Tablas!$Q$31,IF(AU30&lt;AS30,Deducciones_Bonus_Tablas!$Q$33,0))))</f>
        <v/>
      </c>
      <c r="AJ30" s="15" t="str">
        <f t="shared" si="51"/>
        <v/>
      </c>
      <c r="AK30" s="15" t="str">
        <f t="shared" si="52"/>
        <v/>
      </c>
      <c r="AL30" s="15" t="str">
        <f t="shared" si="53"/>
        <v/>
      </c>
      <c r="AM30" s="15" t="str">
        <f>IF(OR(SUM(AC30:AE30)=3,AC30&lt;&gt;1),"",AF30*(SUM(BA30:BC30)+(W30*AZ30+X30*BE30)/(W30+X30)+BG30+IF(AW30&lt;&gt;AX30,Deducciones_Bonus_Tablas!$N$43,0))+X30*BD30)</f>
        <v/>
      </c>
      <c r="AN30" s="15" t="str">
        <f>IF(OR(SUM(AC30:AE30)=3,AD30&lt;&gt;1),"",AG30*(SUM(BA30:BC30)+(X30*BE30+Y30*BF30)/(X30+Y30)+BG30+IF(AX30&lt;&gt;AY30,Deducciones_Bonus_Tablas!$N$43,0))+Y30*BD30)</f>
        <v/>
      </c>
      <c r="AO30" s="15" t="str">
        <f>IF(OR(SUM(AC30:AE30)=3,AE30&lt;&gt;1),"",AH30*(SUM(BA30:BC30)+(W30*AZ30+Y30*BF30)/(W30+Y30)+BG30+IF(AW30&lt;&gt;AY30,Deducciones_Bonus_Tablas!$N$43,0))+Y30*BD30)</f>
        <v/>
      </c>
      <c r="AP30" s="15" t="str">
        <f>IF(SUM(AC30:AE30)&lt;&gt;3,"",AI30*(SUM(BA30:BC30)+(W30*AZ30+X30*BE30+Y30*BF30)/(W30+X30+BF30)+BG30+Deducciones_Bonus_Tablas!$N$44+(COUNTA(_xlfn.UNIQUE(AW30:AY30,TRUE,FALSE))-1)*Deducciones_Bonus_Tablas!$N$43)+Y30*BD30)</f>
        <v/>
      </c>
      <c r="AQ30" s="38" t="str">
        <f>IF(H30&lt;2,"",VLOOKUP(F30&amp;LEFT(G30,1),Table1[[Full_Name]:[METROS15]],Deducciones_Bonus_Tablas!$AE$1,FALSE))</f>
        <v/>
      </c>
      <c r="AR30" s="38" t="str">
        <f>IF(H30&lt;2,"",VLOOKUP(F30&amp;LEFT(G30,1),Table1[[Full_Name]:[METROS15]],Deducciones_Bonus_Tablas!$AD$1,FALSE))</f>
        <v/>
      </c>
      <c r="AS30" s="38" t="str">
        <f>IF(P30&lt;2,"",VLOOKUP(N30&amp;LEFT(O30,1),Table1[[Full_Name]:[METROS15]],Deducciones_Bonus_Tablas!$AE$1,FALSE))</f>
        <v/>
      </c>
      <c r="AT30" s="38" t="str">
        <f>IF(P30&lt;2,"",VLOOKUP(N30&amp;LEFT(O30,1),Table1[[Full_Name]:[METROS15]],Deducciones_Bonus_Tablas!$AD$1,FALSE))</f>
        <v/>
      </c>
      <c r="AU30" s="38" t="str">
        <f>IF(T30&lt;2,"",VLOOKUP(R30&amp;LEFT(S30,1),Table1[[Full_Name]:[METROS15]],Deducciones_Bonus_Tablas!$AE$1,FALSE))</f>
        <v/>
      </c>
      <c r="AV30" s="38" t="str">
        <f>IF(T30&lt;2,"",VLOOKUP(R30&amp;LEFT(S30,1),Table1[[Full_Name]:[METROS15]],Deducciones_Bonus_Tablas!$AD$1,FALSE))</f>
        <v/>
      </c>
      <c r="AW30" s="38" t="str">
        <f>IF(H30&lt;2,"",VLOOKUP(F30&amp;LEFT(G30,1),Table1[[Full_Name]:[METROS15]],Deducciones_Bonus_Tablas!$AC$1,FALSE))</f>
        <v/>
      </c>
      <c r="AX30" s="38" t="str">
        <f>IF(P30&lt;2,"",VLOOKUP(N30&amp;LEFT(O30,1),Table1[[Full_Name]:[METROS15]],Deducciones_Bonus_Tablas!$AC$1,FALSE))</f>
        <v/>
      </c>
      <c r="AY30" s="38" t="str">
        <f>IF(T30&lt;2,"",VLOOKUP(R30&amp;LEFT(S30,1),Table1[[Full_Name]:[METROS15]],Deducciones_Bonus_Tablas!$AC$1,FALSE))</f>
        <v/>
      </c>
      <c r="AZ30" s="54" t="str">
        <f>IF(F30="","",IF(OR(H30=0,H30=""),"CAIDA",IF(H30=1,"CORTO",IF(OR(BH30=2,BH30=3,BI30=1,BJ30=1,BL30=11),0,IF(SUM(AC30:AE30)=0,INDEX(Table1[[Full_Name]:[METROS15]],MATCH(F30&amp;LEFT(G30,1),Table1[Full_Name],0),MATCH("I"&amp;H30,Deducciones_Bonus_Tablas!$AB$2:$BN$2,0)),INDEX(Table1[[Full_Name]:[METROS15]],MATCH(F30&amp;LEFT(G30,1),Table1[Full_Name],0),MATCH("C"&amp;H30,Deducciones_Bonus_Tablas!$AB$2:$BN$2,0)))))))</f>
        <v/>
      </c>
      <c r="BA30" s="5" cm="1">
        <f t="array" ref="BA30">IF(OR(I30="",F30="",I30="B"),0,_xlfn.IFS($Z30=1,VLOOKUP($F30&amp;LEFT($G30,1),Table1[[Full_Name]:[METROS15]],MATCH("C"&amp;I30,Deducciones_Bonus_Tablas!$AB$2:$BN$2,0),FALSE),$AA30=1,VLOOKUP($N30&amp;LEFT($O30,1),Table1[[Full_Name]:[METROS15]],MATCH("C"&amp;I30,Deducciones_Bonus_Tablas!$AB$2:$BN$2,0),FALSE),$AB30=1,VLOOKUP($R30&amp;LEFT($S30,1),Table1[[Full_Name]:[METROS15]],MATCH("C"&amp;I30,Deducciones_Bonus_Tablas!$AB$2:$BN$2,0),FALSE),$AC30=1,AVERAGE(VLOOKUP($F30&amp;LEFT($G30,1),Table1[[Full_Name]:[METROS15]],MATCH("C"&amp;I30,Deducciones_Bonus_Tablas!$AB$2:$BN$2,0),FALSE),VLOOKUP($N30&amp;LEFT($O30,1),Table1[[Full_Name]:[METROS15]],MATCH("C"&amp;I30,Deducciones_Bonus_Tablas!$AB$2:$BN$2,0),FALSE)),$AD30=1,AVERAGE(VLOOKUP($R30&amp;LEFT($S30,1),Table1[[Full_Name]:[METROS15]],MATCH("C"&amp;I30,Deducciones_Bonus_Tablas!$AB$2:$BN$2,0),FALSE),VLOOKUP($N30&amp;LEFT($O30,1),Table1[[Full_Name]:[METROS15]],MATCH("C"&amp;I30,Deducciones_Bonus_Tablas!$AB$2:$BN$2,0),FALSE)),$AE30=1,AVERAGE(VLOOKUP($R30&amp;LEFT($S30,1),Table1[[Full_Name]:[METROS15]],MATCH("C"&amp;I30,Deducciones_Bonus_Tablas!$AB$2:$BN$2,0),FALSE),VLOOKUP($F30&amp;LEFT($G30,1),Table1[[Full_Name]:[METROS15]],MATCH("C"&amp;I30,Deducciones_Bonus_Tablas!$AB$2:$BN$2,0),FALSE))))</f>
        <v>0</v>
      </c>
      <c r="BB30" s="5" cm="1">
        <f t="array" ref="BB30">IF(OR(J30="",G30="",J30="B"),0,_xlfn.IFS($Z30=1,VLOOKUP($F30&amp;LEFT($G30,1),Table1[[Full_Name]:[METROS15]],MATCH("T"&amp;J30,Deducciones_Bonus_Tablas!$AB$2:$BN$2,0),FALSE),$AA30=1,VLOOKUP($N30&amp;LEFT($O30,1),Table1[[Full_Name]:[METROS15]],MATCH("T"&amp;J30,Deducciones_Bonus_Tablas!$AB$2:$BN$2,0),FALSE),$AB30=1,VLOOKUP($R30&amp;LEFT($S30,1),Table1[[Full_Name]:[METROS15]],MATCH("T"&amp;J30,Deducciones_Bonus_Tablas!$AB$2:$BN$2,0),FALSE),$AC30=1,AVERAGE(VLOOKUP($F30&amp;LEFT($G30,1),Table1[[Full_Name]:[METROS15]],MATCH("T"&amp;J30,Deducciones_Bonus_Tablas!$AB$2:$BN$2,0),FALSE),VLOOKUP($N30&amp;LEFT($O30,1),Table1[[Full_Name]:[METROS15]],MATCH("T"&amp;J30,Deducciones_Bonus_Tablas!$AB$2:$BN$2,0),FALSE)),$AD30=1,AVERAGE(VLOOKUP($R30&amp;LEFT($S30,1),Table1[[Full_Name]:[METROS15]],MATCH("T"&amp;J30,Deducciones_Bonus_Tablas!$AB$2:$BN$2,0),FALSE),VLOOKUP($N30&amp;LEFT($O30,1),Table1[[Full_Name]:[METROS15]],MATCH("T"&amp;J30,Deducciones_Bonus_Tablas!$AB$2:$BN$2,0),FALSE)),$AE30=1,AVERAGE(VLOOKUP($R30&amp;LEFT($S30,1),Table1[[Full_Name]:[METROS15]],MATCH("T"&amp;J30,Deducciones_Bonus_Tablas!$AB$2:$BN$2,0),FALSE),VLOOKUP($F30&amp;LEFT($G30,1),Table1[[Full_Name]:[METROS15]],MATCH("T"&amp;J30,Deducciones_Bonus_Tablas!$AB$2:$BN$2,0),FALSE))))</f>
        <v>0</v>
      </c>
      <c r="BC30" s="5" cm="1">
        <f t="array" ref="BC30">IF(OR(K30="",H30="",K30="B"),0,_xlfn.IFS($Z30=1,VLOOKUP($F30&amp;LEFT($G30,1),Table1[[Full_Name]:[METROS15]],MATCH("P"&amp;K30,Deducciones_Bonus_Tablas!$AB$2:$BN$2,0),FALSE),$AA30=1,VLOOKUP($N30&amp;LEFT($O30,1),Table1[[Full_Name]:[METROS15]],MATCH("P"&amp;K30,Deducciones_Bonus_Tablas!$AB$2:$BN$2,0),FALSE),$AB30=1,VLOOKUP($R30&amp;LEFT($S30,1),Table1[[Full_Name]:[METROS15]],MATCH("P"&amp;K30,Deducciones_Bonus_Tablas!$AB$2:$BN$2,0),FALSE),$AC30=1,AVERAGE(VLOOKUP($F30&amp;LEFT($G30,1),Table1[[Full_Name]:[METROS15]],MATCH("P"&amp;K30,Deducciones_Bonus_Tablas!$AB$2:$BN$2,0),FALSE),VLOOKUP($N30&amp;LEFT($O30,1),Table1[[Full_Name]:[METROS15]],MATCH("P"&amp;K30,Deducciones_Bonus_Tablas!$AB$2:$BN$2,0),FALSE)),$AD30=1,AVERAGE(VLOOKUP($R30&amp;LEFT($S30,1),Table1[[Full_Name]:[METROS15]],MATCH("P"&amp;K30,Deducciones_Bonus_Tablas!$AB$2:$BN$2,0),FALSE),VLOOKUP($N30&amp;LEFT($O30,1),Table1[[Full_Name]:[METROS15]],MATCH("P"&amp;K30,Deducciones_Bonus_Tablas!$AB$2:$BN$2,0),FALSE)),$AE30=1,AVERAGE(VLOOKUP($R30&amp;LEFT($S30,1),Table1[[Full_Name]:[METROS15]],MATCH("P"&amp;K30,Deducciones_Bonus_Tablas!$AB$2:$BN$2,0),FALSE),VLOOKUP($F30&amp;LEFT($G30,1),Table1[[Full_Name]:[METROS15]],MATCH("P"&amp;K30,Deducciones_Bonus_Tablas!$AB$2:$BN$2,0),FALSE))))</f>
        <v>0</v>
      </c>
      <c r="BD30" s="5">
        <f>IF(OR(F30="",AND(OR(L30="",L30="S"),BK30=0,OR(BI30=0,BI30=1),OR(BL30=0,BL30=11,AND(BL30=1,Q30&lt;3,T30&gt;1)),OR(BQ30=0,BQ30=11),BP30=0,BH30&lt;&gt;33,BM30&lt;&gt;33,BI30&lt;&gt;11,BN30&lt;&gt;11)),0,IF(Z30=1,VLOOKUP($F30&amp;LEFT($G30,1),Table1[[Full_Name]:[METROS15]],MATCH(IF(OR(BK30=1,BL30=1,BI30=11,BH30=33),"N",L30),Deducciones_Bonus_Tablas!$AB$2:$BN$2,0),FALSE),IF(OR(AA30=1,AND(AC30=1,SUM(AC30:AE30)=1),AND(AD30=1,OR(BP30=1,BQ30=1,BN30=11,BM30=33))),VLOOKUP($N30&amp;LEFT($O30,1),Table1[[Full_Name]:[METROS15]],MATCH(IF(OR(BP30=1,BQ30=1,BN30=11,BM30=33),"N",L30),Deducciones_Bonus_Tablas!$AB$2:$BN$2,0),FALSE),VLOOKUP($R30&amp;LEFT($S30,1),Table1[[Full_Name]:[METROS15]],MATCH(L30,Deducciones_Bonus_Tablas!$AB$2:$BN$2,0),FALSE))))</f>
        <v>0</v>
      </c>
      <c r="BE30" s="54" t="str">
        <f>IF(N30="","",IF(OR(P30=1,P30=0,BH30=22,BH30=33,BI30=11,BK30=1,BL30=1,BM30=2,BM30=3,BN30=1,BO30=1,BQ30=11),0,IF(SUM(AC30:AE30)=0,INDEX(Table1[[Full_Name]:[METROS15]],MATCH(N30&amp;LEFT(O30,1),Table1[Full_Name],0),MATCH("I"&amp;P30,Deducciones_Bonus_Tablas!$AB$2:$BN$2,0)),INDEX(Table1[[Full_Name]:[METROS15]],MATCH(N30&amp;LEFT(O30,1),Table1[Full_Name],0),MATCH("C"&amp;P30,Deducciones_Bonus_Tablas!$AB$2:$BN$2,0)))))</f>
        <v/>
      </c>
      <c r="BF30" s="54" t="str">
        <f>IF(R30="","",IF(OR(T30=1,T30=0,BM30=22,BM30=33,BN30=11,BP30=1,BQ30=1),0,IF(SUM(AC30:AE30)=0,INDEX(Table1[[Full_Name]:[METROS15]],MATCH(R30&amp;LEFT(S30,1),Table1[Full_Name],0),MATCH("I"&amp;T30,Deducciones_Bonus_Tablas!$AB$2:$BN$2,0)),INDEX(Table1[[Full_Name]:[METROS15]],MATCH(R30&amp;LEFT(S30,1),Table1[Full_Name],0),MATCH("C"&amp;T30,Deducciones_Bonus_Tablas!$AB$2:$BN$2,0)))))</f>
        <v/>
      </c>
      <c r="BG30" s="5">
        <f>IF(OR(BH30=2,BH30=3,BH30=33,BI30=1,BI30=11,BJ30=1,BM30=2,BM30=22,BM30=3,BM30=33,BN30=1,BN30=11,BO30=1),Deducciones_Bonus_Tablas!$N$45,0)+IF(AND(OR(BH30=2,BH30=3,BI30=1,BJ30=1),OR(BM30=33,BN30=11)),Deducciones_Bonus_Tablas!$N$46,0)</f>
        <v>0</v>
      </c>
      <c r="BH30" s="5">
        <f>IF(OR(H30&lt;2,P30&lt;2),0,IF(OR(AR30&lt;&gt;"E",AT30&lt;&gt;"E"),0,IF(AND(COUNTIF(Table2[Excepcion E],F30&amp;LEFT(G30,1))=1,COUNTIF(Table2[Excepcion E],N30&amp;LEFT(O30,1))=1),1,IF(COUNTIF(Table2[Excepcion E],F30&amp;LEFT(G30,1))=1,IF(F30=N30,2,IF(AND(AW30=AX30,G30=O30),3,4)),IF(COUNTIF(Table2[Excepcion E],N30&amp;LEFT(O30,1)),IF(F30=N30,22,IF(AND(AW30=AX30,G30=O30),33,4)),5)))))</f>
        <v>0</v>
      </c>
      <c r="BI30" s="5">
        <f>IF(OR(H30&lt;2,P30&lt;2),0,IF(AND(COUNTIF(Table2[Excepcion E],F30&amp;LEFT(G30,1))=1,AT30&lt;&gt;"E"),1,IF(AND(COUNTIF(Table2[Excepcion E],N30&amp;LEFT(O30,1))=1,AR30&lt;&gt;"E"),11,0)))</f>
        <v>0</v>
      </c>
      <c r="BJ30" s="5" t="str">
        <f t="shared" si="54"/>
        <v/>
      </c>
      <c r="BK30" s="5">
        <f t="shared" si="55"/>
        <v>0</v>
      </c>
      <c r="BL30" s="5">
        <f t="shared" si="56"/>
        <v>0</v>
      </c>
      <c r="BM30" s="5">
        <f>IF(OR(P30&lt;2,T30&lt;2),0,IF(OR(AT30&lt;&gt;"E",AV30&lt;&gt;"E"),0,IF(AND(COUNTIF(Table2[Excepcion E],N30&amp;LEFT(O30,1))=1,COUNTIF(Table2[Excepcion E],R30&amp;LEFT(S30,1))=1),1,IF(COUNTIF(Table2[Excepcion E],N30&amp;LEFT(O30,1))=1,IF(N30=R30,2,IF(AND(AX30=AY30,O30=S30),3,4)),IF(COUNTIF(Table2[Excepcion E],R30&amp;LEFT(S30,1)),IF(N30=R30,22,IF(AND(AX30=AY30,O30=S30),33,4)),5)))))</f>
        <v>0</v>
      </c>
      <c r="BN30" s="5">
        <f>IF(OR(P30&lt;2,T30&lt;2),0,IF(AND(COUNTIF(Table2[Excepcion E],N30&amp;LEFT(O30,1))=1,AV30&lt;&gt;"E"),1,IF(AND(COUNTIF(Table2[Excepcion E],R30&amp;LEFT(S30,1))=1,AT30&lt;&gt;"E"),11,0)))</f>
        <v>0</v>
      </c>
      <c r="BO30" s="5" t="str">
        <f t="shared" si="57"/>
        <v/>
      </c>
      <c r="BP30" s="5">
        <f t="shared" si="58"/>
        <v>0</v>
      </c>
      <c r="BQ30" s="5">
        <f t="shared" si="59"/>
        <v>0</v>
      </c>
    </row>
    <row r="31" spans="1:69" s="1" customFormat="1" ht="18.75" customHeight="1" thickBot="1" x14ac:dyDescent="0.35">
      <c r="A31" s="53"/>
      <c r="B31" s="53"/>
      <c r="C31" s="53"/>
      <c r="E31" s="323"/>
      <c r="F31" s="222"/>
      <c r="G31" s="223"/>
      <c r="H31" s="224"/>
      <c r="I31" s="225"/>
      <c r="J31" s="226"/>
      <c r="K31" s="227"/>
      <c r="L31" s="228"/>
      <c r="M31" s="242"/>
      <c r="N31" s="230"/>
      <c r="O31" s="223"/>
      <c r="P31" s="223"/>
      <c r="Q31" s="229"/>
      <c r="R31" s="230"/>
      <c r="S31" s="223"/>
      <c r="T31" s="231"/>
      <c r="U31" s="20" t="str" cm="1">
        <f t="array" aca="1" ref="U31" ca="1">IFERROR(IF(W31="","",IF(OR(W31="CAIDA",X31="CAIDA",AND(W31="CORTO",X31="")),0,ROUND(_xlfn.IFS(Z31=1,W31+AJ31,AA31=1,X31+AK31,AB31=1,Y31+AL31,AND(AC31=1,SUM(AC31:AE31)=1),AF31+AM31,AND(AD31=1,SUM(AC31:AE31)=1),AG31+AN31,AND(AE31=1,SUM(AC31:AE31)=1),AH31+AO31,AND(SUM(AC31:AE31)=2,AC31=1,AE31=1),MAX(AF31+OFFSET(AF31,0,7),AH31+OFFSET(AH31,0,7)),SUM(AC31:AE31)=3,AI31+AP31),1))),"Revisa")</f>
        <v/>
      </c>
      <c r="V31" s="38">
        <f>IF(F31="",0,IF(OR(F31&amp;G31=F28&amp;G28,F31&amp;G31=F29&amp;G29,F31&amp;G31=F30&amp;G30,F31&amp;G31=N28&amp;O28,F31&amp;G31=N29&amp;O29,F31&amp;G31=N30&amp;O30,F31&amp;G31=R28&amp;S28,F31&amp;G31=R29&amp;S29,F31&amp;G31=R30&amp;S30),1,IF(N31="",0,IF(OR(N31&amp;O31=F28&amp;G28,N31&amp;O31=F29&amp;G29,N31&amp;O31=F30&amp;G30,N31&amp;O31=N28&amp;O28,N31&amp;O31=N29&amp;O29,N31&amp;O31=N30&amp;O30,N31&amp;O31=R28&amp;S28,N31&amp;O31=R29&amp;S29,N31&amp;O31=R30&amp;S30),1,IF(R31="",0,IF(OR(R31&amp;S31=F28&amp;G28,R31&amp;S31=F29&amp;G29,R31&amp;S31=F30&amp;G30,R31&amp;S31=N28&amp;O28,R31&amp;S31=N29&amp;O29,R31&amp;S31=N30,O30,R31&amp;S31=R28&amp;S28,R31&amp;S31=R29&amp;S29,R31&amp;S31=R30&amp;S30),1,0))))))</f>
        <v>0</v>
      </c>
      <c r="W31" s="15" t="str">
        <f>IF(H31="","",IF(H31=0,"CAIDA",IF(H31=1,"CORTO",VLOOKUP(F31&amp;LEFT(G31,1),Table1[[Full_Name]:[METROS15]],Deducciones_Bonus_Tablas!$AF$1,FALSE))))</f>
        <v/>
      </c>
      <c r="X31" s="15" t="str">
        <f>IF(P31="","",IF(P31=0,"CAIDA",IF(P31=1,"CORTO",VLOOKUP(N31&amp;LEFT(O31,1),Table1[[Full_Name]:[METROS15]],Deducciones_Bonus_Tablas!$AF$1,FALSE))))</f>
        <v/>
      </c>
      <c r="Y31" s="15" t="str">
        <f>IF(T31="","",IF(T31=0,"CAIDA",IF(T31=1,"CORTO",VLOOKUP(R31&amp;LEFT(S31,1),Table1[[Full_Name]:[METROS15]],Deducciones_Bonus_Tablas!$AF$1,FALSE))))</f>
        <v/>
      </c>
      <c r="Z31" s="38">
        <f t="shared" si="45"/>
        <v>1</v>
      </c>
      <c r="AA31" s="38">
        <f t="shared" si="46"/>
        <v>1</v>
      </c>
      <c r="AB31" s="38">
        <f t="shared" si="47"/>
        <v>1</v>
      </c>
      <c r="AC31" s="38">
        <f t="shared" si="48"/>
        <v>0</v>
      </c>
      <c r="AD31" s="38">
        <f t="shared" si="49"/>
        <v>0</v>
      </c>
      <c r="AE31" s="38">
        <f t="shared" si="50"/>
        <v>0</v>
      </c>
      <c r="AF31" s="15" t="str">
        <f>IF(AC31=0,"",MAX(W31,X31)+VLOOKUP(MIN(AQ31,AS31),Deducciones_Bonus_Tablas!$H$2:$I$41,2,FALSE)*(IF(F31=N31,Deducciones_Bonus_Tablas!$N$34,IF(ABS(AQ31-AS31)&lt;=4,Deducciones_Bonus_Tablas!$N$32,IF(ABS(AQ31-AS31)&lt;=10,Deducciones_Bonus_Tablas!$N$33,IF(ABS(AQ31-AS31)&gt;10,Deducciones_Bonus_Tablas!$N$34))))+IF(AS31&gt;AQ31,Deducciones_Bonus_Tablas!$Q$31,IF(AS31&lt;AQ31,Deducciones_Bonus_Tablas!$Q$33,0))))</f>
        <v/>
      </c>
      <c r="AG31" s="15" t="str">
        <f>IF(AD31=0,"",MAX(X31,Y31)+VLOOKUP(MIN(AS31,AU31),Deducciones_Bonus_Tablas!$H$2:$I$41,2,FALSE)*(IF(N31=R31,Deducciones_Bonus_Tablas!$N$34,IF(ABS(AS31-AU31)&lt;=4,Deducciones_Bonus_Tablas!$N$32,IF(ABS(AS31-AU31)&lt;=10,Deducciones_Bonus_Tablas!$N$33,IF(ABS(AS31-AU31)&gt;10,Deducciones_Bonus_Tablas!$N$34))))+IF(AU31&gt;AS31,Deducciones_Bonus_Tablas!$Q$31,IF(AU31&lt;AS31,Deducciones_Bonus_Tablas!$Q$33,0))))</f>
        <v/>
      </c>
      <c r="AH31" s="15" t="str">
        <f>IF(AE31=0,"",MAX(W31,Y31)+VLOOKUP(MIN(AQ31,AU31),Deducciones_Bonus_Tablas!$H$2:$I$41,2,FALSE)*(IF(F31=R31,Deducciones_Bonus_Tablas!$N$34,IF(ABS(AQ31-AU31)&lt;=4,Deducciones_Bonus_Tablas!$N$32,IF(ABS(AQ31-AU31)&lt;=10,Deducciones_Bonus_Tablas!$N$33,IF(ABS(AQ31-AU31)&gt;10,Deducciones_Bonus_Tablas!$N$34))))+IF(AU31&gt;AQ31,Deducciones_Bonus_Tablas!$Q$31,IF(AU31&lt;AQ31,Deducciones_Bonus_Tablas!$Q$33,0))))</f>
        <v/>
      </c>
      <c r="AI31" s="15" t="str">
        <f>IF(OR(AC31&lt;&gt;1,AD31&lt;&gt;1,AE31&lt;&gt;1),"",MAX(W31,X31,Y31)+VLOOKUP(MIN(AQ31,AS31),Deducciones_Bonus_Tablas!$H$2:$I$41,2,FALSE)*(IF(F31=N31,Deducciones_Bonus_Tablas!$N$34,IF(ABS(AQ31-AS31)&lt;=4,Deducciones_Bonus_Tablas!$N$32,IF(ABS(AQ31-AS31)&lt;=10,Deducciones_Bonus_Tablas!$N$33,IF(ABS(AQ31-AS31)&gt;10,Deducciones_Bonus_Tablas!$N$34))))+IF(AS31&gt;AQ31,Deducciones_Bonus_Tablas!$Q$31,IF(AS31&lt;AQ31,Deducciones_Bonus_Tablas!$Q$33,0)))+VLOOKUP(MIN(AS31,AU31),Deducciones_Bonus_Tablas!$H$2:$I$41,2,FALSE)*(IF(N31=R31,Deducciones_Bonus_Tablas!$N$34,IF(ABS(AS31-AU31)&lt;=4,Deducciones_Bonus_Tablas!$N$32,IF(ABS(AS31-AU31)&lt;=10,Deducciones_Bonus_Tablas!$N$33,IF(ABS(AS31-AU31)&gt;10,Deducciones_Bonus_Tablas!$N$34))))+IF(AU31&gt;AS31,Deducciones_Bonus_Tablas!$Q$31,IF(AU31&lt;AS31,Deducciones_Bonus_Tablas!$Q$33,0))))</f>
        <v/>
      </c>
      <c r="AJ31" s="15" t="str">
        <f t="shared" si="51"/>
        <v/>
      </c>
      <c r="AK31" s="15" t="str">
        <f t="shared" si="52"/>
        <v/>
      </c>
      <c r="AL31" s="15" t="str">
        <f t="shared" si="53"/>
        <v/>
      </c>
      <c r="AM31" s="15" t="str">
        <f>IF(OR(SUM(AC31:AE31)=3,AC31&lt;&gt;1),"",AF31*(SUM(BA31:BC31)+(W31*AZ31+X31*BE31)/(W31+X31)+BG31+IF(AW31&lt;&gt;AX31,Deducciones_Bonus_Tablas!$N$43,0))+X31*BD31)</f>
        <v/>
      </c>
      <c r="AN31" s="15" t="str">
        <f>IF(OR(SUM(AC31:AE31)=3,AD31&lt;&gt;1),"",AG31*(SUM(BA31:BC31)+(X31*BE31+Y31*BF31)/(X31+Y31)+BG31+IF(AX31&lt;&gt;AY31,Deducciones_Bonus_Tablas!$N$43,0))+Y31*BD31)</f>
        <v/>
      </c>
      <c r="AO31" s="15" t="str">
        <f>IF(OR(SUM(AC31:AE31)=3,AE31&lt;&gt;1),"",AH31*(SUM(BA31:BC31)+(W31*AZ31+Y31*BF31)/(W31+Y31)+BG31+IF(AW31&lt;&gt;AY31,Deducciones_Bonus_Tablas!$N$43,0))+Y31*BD31)</f>
        <v/>
      </c>
      <c r="AP31" s="15" t="str">
        <f>IF(SUM(AC31:AE31)&lt;&gt;3,"",AI31*(SUM(BA31:BC31)+(W31*AZ31+X31*BE31+Y31*BF31)/(W31+X31+BF31)+BG31+Deducciones_Bonus_Tablas!$N$44+(COUNTA(_xlfn.UNIQUE(AW31:AY31,TRUE,FALSE))-1)*Deducciones_Bonus_Tablas!$N$43)+Y31*BD31)</f>
        <v/>
      </c>
      <c r="AQ31" s="38" t="str">
        <f>IF(H31&lt;2,"",VLOOKUP(F31&amp;LEFT(G31,1),Table1[[Full_Name]:[METROS15]],Deducciones_Bonus_Tablas!$AE$1,FALSE))</f>
        <v/>
      </c>
      <c r="AR31" s="38" t="str">
        <f>IF(H31&lt;2,"",VLOOKUP(F31&amp;LEFT(G31,1),Table1[[Full_Name]:[METROS15]],Deducciones_Bonus_Tablas!$AD$1,FALSE))</f>
        <v/>
      </c>
      <c r="AS31" s="38" t="str">
        <f>IF(P31&lt;2,"",VLOOKUP(N31&amp;LEFT(O31,1),Table1[[Full_Name]:[METROS15]],Deducciones_Bonus_Tablas!$AE$1,FALSE))</f>
        <v/>
      </c>
      <c r="AT31" s="38" t="str">
        <f>IF(P31&lt;2,"",VLOOKUP(N31&amp;LEFT(O31,1),Table1[[Full_Name]:[METROS15]],Deducciones_Bonus_Tablas!$AD$1,FALSE))</f>
        <v/>
      </c>
      <c r="AU31" s="38" t="str">
        <f>IF(T31&lt;2,"",VLOOKUP(R31&amp;LEFT(S31,1),Table1[[Full_Name]:[METROS15]],Deducciones_Bonus_Tablas!$AE$1,FALSE))</f>
        <v/>
      </c>
      <c r="AV31" s="38" t="str">
        <f>IF(T31&lt;2,"",VLOOKUP(R31&amp;LEFT(S31,1),Table1[[Full_Name]:[METROS15]],Deducciones_Bonus_Tablas!$AD$1,FALSE))</f>
        <v/>
      </c>
      <c r="AW31" s="38" t="str">
        <f>IF(H31&lt;2,"",VLOOKUP(F31&amp;LEFT(G31,1),Table1[[Full_Name]:[METROS15]],Deducciones_Bonus_Tablas!$AC$1,FALSE))</f>
        <v/>
      </c>
      <c r="AX31" s="38" t="str">
        <f>IF(P31&lt;2,"",VLOOKUP(N31&amp;LEFT(O31,1),Table1[[Full_Name]:[METROS15]],Deducciones_Bonus_Tablas!$AC$1,FALSE))</f>
        <v/>
      </c>
      <c r="AY31" s="38" t="str">
        <f>IF(T31&lt;2,"",VLOOKUP(R31&amp;LEFT(S31,1),Table1[[Full_Name]:[METROS15]],Deducciones_Bonus_Tablas!$AC$1,FALSE))</f>
        <v/>
      </c>
      <c r="AZ31" s="54" t="str">
        <f>IF(F31="","",IF(OR(H31=0,H31=""),"CAIDA",IF(H31=1,"CORTO",IF(OR(BH31=2,BH31=3,BI31=1,BJ31=1,BL31=11),0,IF(SUM(AC31:AE31)=0,INDEX(Table1[[Full_Name]:[METROS15]],MATCH(F31&amp;LEFT(G31,1),Table1[Full_Name],0),MATCH("I"&amp;H31,Deducciones_Bonus_Tablas!$AB$2:$BN$2,0)),INDEX(Table1[[Full_Name]:[METROS15]],MATCH(F31&amp;LEFT(G31,1),Table1[Full_Name],0),MATCH("C"&amp;H31,Deducciones_Bonus_Tablas!$AB$2:$BN$2,0)))))))</f>
        <v/>
      </c>
      <c r="BA31" s="5" cm="1">
        <f t="array" ref="BA31">IF(OR(I31="",F31="",I31="B"),0,_xlfn.IFS($Z31=1,VLOOKUP($F31&amp;LEFT($G31,1),Table1[[Full_Name]:[METROS15]],MATCH("C"&amp;I31,Deducciones_Bonus_Tablas!$AB$2:$BN$2,0),FALSE),$AA31=1,VLOOKUP($N31&amp;LEFT($O31,1),Table1[[Full_Name]:[METROS15]],MATCH("C"&amp;I31,Deducciones_Bonus_Tablas!$AB$2:$BN$2,0),FALSE),$AB31=1,VLOOKUP($R31&amp;LEFT($S31,1),Table1[[Full_Name]:[METROS15]],MATCH("C"&amp;I31,Deducciones_Bonus_Tablas!$AB$2:$BN$2,0),FALSE),$AC31=1,AVERAGE(VLOOKUP($F31&amp;LEFT($G31,1),Table1[[Full_Name]:[METROS15]],MATCH("C"&amp;I31,Deducciones_Bonus_Tablas!$AB$2:$BN$2,0),FALSE),VLOOKUP($N31&amp;LEFT($O31,1),Table1[[Full_Name]:[METROS15]],MATCH("C"&amp;I31,Deducciones_Bonus_Tablas!$AB$2:$BN$2,0),FALSE)),$AD31=1,AVERAGE(VLOOKUP($R31&amp;LEFT($S31,1),Table1[[Full_Name]:[METROS15]],MATCH("C"&amp;I31,Deducciones_Bonus_Tablas!$AB$2:$BN$2,0),FALSE),VLOOKUP($N31&amp;LEFT($O31,1),Table1[[Full_Name]:[METROS15]],MATCH("C"&amp;I31,Deducciones_Bonus_Tablas!$AB$2:$BN$2,0),FALSE)),$AE31=1,AVERAGE(VLOOKUP($R31&amp;LEFT($S31,1),Table1[[Full_Name]:[METROS15]],MATCH("C"&amp;I31,Deducciones_Bonus_Tablas!$AB$2:$BN$2,0),FALSE),VLOOKUP($F31&amp;LEFT($G31,1),Table1[[Full_Name]:[METROS15]],MATCH("C"&amp;I31,Deducciones_Bonus_Tablas!$AB$2:$BN$2,0),FALSE))))</f>
        <v>0</v>
      </c>
      <c r="BB31" s="5" cm="1">
        <f t="array" ref="BB31">IF(OR(J31="",G31="",J31="B"),0,_xlfn.IFS($Z31=1,VLOOKUP($F31&amp;LEFT($G31,1),Table1[[Full_Name]:[METROS15]],MATCH("T"&amp;J31,Deducciones_Bonus_Tablas!$AB$2:$BN$2,0),FALSE),$AA31=1,VLOOKUP($N31&amp;LEFT($O31,1),Table1[[Full_Name]:[METROS15]],MATCH("T"&amp;J31,Deducciones_Bonus_Tablas!$AB$2:$BN$2,0),FALSE),$AB31=1,VLOOKUP($R31&amp;LEFT($S31,1),Table1[[Full_Name]:[METROS15]],MATCH("T"&amp;J31,Deducciones_Bonus_Tablas!$AB$2:$BN$2,0),FALSE),$AC31=1,AVERAGE(VLOOKUP($F31&amp;LEFT($G31,1),Table1[[Full_Name]:[METROS15]],MATCH("T"&amp;J31,Deducciones_Bonus_Tablas!$AB$2:$BN$2,0),FALSE),VLOOKUP($N31&amp;LEFT($O31,1),Table1[[Full_Name]:[METROS15]],MATCH("T"&amp;J31,Deducciones_Bonus_Tablas!$AB$2:$BN$2,0),FALSE)),$AD31=1,AVERAGE(VLOOKUP($R31&amp;LEFT($S31,1),Table1[[Full_Name]:[METROS15]],MATCH("T"&amp;J31,Deducciones_Bonus_Tablas!$AB$2:$BN$2,0),FALSE),VLOOKUP($N31&amp;LEFT($O31,1),Table1[[Full_Name]:[METROS15]],MATCH("T"&amp;J31,Deducciones_Bonus_Tablas!$AB$2:$BN$2,0),FALSE)),$AE31=1,AVERAGE(VLOOKUP($R31&amp;LEFT($S31,1),Table1[[Full_Name]:[METROS15]],MATCH("T"&amp;J31,Deducciones_Bonus_Tablas!$AB$2:$BN$2,0),FALSE),VLOOKUP($F31&amp;LEFT($G31,1),Table1[[Full_Name]:[METROS15]],MATCH("T"&amp;J31,Deducciones_Bonus_Tablas!$AB$2:$BN$2,0),FALSE))))</f>
        <v>0</v>
      </c>
      <c r="BC31" s="5" cm="1">
        <f t="array" ref="BC31">IF(OR(K31="",H31="",K31="B"),0,_xlfn.IFS($Z31=1,VLOOKUP($F31&amp;LEFT($G31,1),Table1[[Full_Name]:[METROS15]],MATCH("P"&amp;K31,Deducciones_Bonus_Tablas!$AB$2:$BN$2,0),FALSE),$AA31=1,VLOOKUP($N31&amp;LEFT($O31,1),Table1[[Full_Name]:[METROS15]],MATCH("P"&amp;K31,Deducciones_Bonus_Tablas!$AB$2:$BN$2,0),FALSE),$AB31=1,VLOOKUP($R31&amp;LEFT($S31,1),Table1[[Full_Name]:[METROS15]],MATCH("P"&amp;K31,Deducciones_Bonus_Tablas!$AB$2:$BN$2,0),FALSE),$AC31=1,AVERAGE(VLOOKUP($F31&amp;LEFT($G31,1),Table1[[Full_Name]:[METROS15]],MATCH("P"&amp;K31,Deducciones_Bonus_Tablas!$AB$2:$BN$2,0),FALSE),VLOOKUP($N31&amp;LEFT($O31,1),Table1[[Full_Name]:[METROS15]],MATCH("P"&amp;K31,Deducciones_Bonus_Tablas!$AB$2:$BN$2,0),FALSE)),$AD31=1,AVERAGE(VLOOKUP($R31&amp;LEFT($S31,1),Table1[[Full_Name]:[METROS15]],MATCH("P"&amp;K31,Deducciones_Bonus_Tablas!$AB$2:$BN$2,0),FALSE),VLOOKUP($N31&amp;LEFT($O31,1),Table1[[Full_Name]:[METROS15]],MATCH("P"&amp;K31,Deducciones_Bonus_Tablas!$AB$2:$BN$2,0),FALSE)),$AE31=1,AVERAGE(VLOOKUP($R31&amp;LEFT($S31,1),Table1[[Full_Name]:[METROS15]],MATCH("P"&amp;K31,Deducciones_Bonus_Tablas!$AB$2:$BN$2,0),FALSE),VLOOKUP($F31&amp;LEFT($G31,1),Table1[[Full_Name]:[METROS15]],MATCH("P"&amp;K31,Deducciones_Bonus_Tablas!$AB$2:$BN$2,0),FALSE))))</f>
        <v>0</v>
      </c>
      <c r="BD31" s="5">
        <f>IF(OR(F31="",AND(OR(L31="",L31="S"),BK31=0,OR(BI31=0,BI31=1),OR(BL31=0,BL31=11,AND(BL31=1,Q31&lt;3,T31&gt;1)),OR(BQ31=0,BQ31=11),BP31=0,BH31&lt;&gt;33,BM31&lt;&gt;33,BI31&lt;&gt;11,BN31&lt;&gt;11)),0,IF(Z31=1,VLOOKUP($F31&amp;LEFT($G31,1),Table1[[Full_Name]:[METROS15]],MATCH(IF(OR(BK31=1,BL31=1,BI31=11,BH31=33),"N",L31),Deducciones_Bonus_Tablas!$AB$2:$BN$2,0),FALSE),IF(OR(AA31=1,AND(AC31=1,SUM(AC31:AE31)=1),AND(AD31=1,OR(BP31=1,BQ31=1,BN31=11,BM31=33))),VLOOKUP($N31&amp;LEFT($O31,1),Table1[[Full_Name]:[METROS15]],MATCH(IF(OR(BP31=1,BQ31=1,BN31=11,BM31=33),"N",L31),Deducciones_Bonus_Tablas!$AB$2:$BN$2,0),FALSE),VLOOKUP($R31&amp;LEFT($S31,1),Table1[[Full_Name]:[METROS15]],MATCH(L31,Deducciones_Bonus_Tablas!$AB$2:$BN$2,0),FALSE))))</f>
        <v>0</v>
      </c>
      <c r="BE31" s="54" t="str">
        <f>IF(N31="","",IF(OR(P31=1,P31=0,BH31=22,BH31=33,BI31=11,BK31=1,BL31=1,BM31=2,BM31=3,BN31=1,BO31=1,BQ31=11),0,IF(SUM(AC31:AE31)=0,INDEX(Table1[[Full_Name]:[METROS15]],MATCH(N31&amp;LEFT(O31,1),Table1[Full_Name],0),MATCH("I"&amp;P31,Deducciones_Bonus_Tablas!$AB$2:$BN$2,0)),INDEX(Table1[[Full_Name]:[METROS15]],MATCH(N31&amp;LEFT(O31,1),Table1[Full_Name],0),MATCH("C"&amp;P31,Deducciones_Bonus_Tablas!$AB$2:$BN$2,0)))))</f>
        <v/>
      </c>
      <c r="BF31" s="54" t="str">
        <f>IF(R31="","",IF(OR(T31=1,T31=0,BM31=22,BM31=33,BN31=11,BP31=1,BQ31=1),0,IF(SUM(AC31:AE31)=0,INDEX(Table1[[Full_Name]:[METROS15]],MATCH(R31&amp;LEFT(S31,1),Table1[Full_Name],0),MATCH("I"&amp;T31,Deducciones_Bonus_Tablas!$AB$2:$BN$2,0)),INDEX(Table1[[Full_Name]:[METROS15]],MATCH(R31&amp;LEFT(S31,1),Table1[Full_Name],0),MATCH("C"&amp;T31,Deducciones_Bonus_Tablas!$AB$2:$BN$2,0)))))</f>
        <v/>
      </c>
      <c r="BG31" s="5">
        <f>IF(OR(BH31=2,BH31=3,BH31=33,BI31=1,BI31=11,BJ31=1,BM31=2,BM31=22,BM31=3,BM31=33,BN31=1,BN31=11,BO31=1),Deducciones_Bonus_Tablas!$N$45,0)+IF(AND(OR(BH31=2,BH31=3,BI31=1,BJ31=1),OR(BM31=33,BN31=11)),Deducciones_Bonus_Tablas!$N$46,0)</f>
        <v>0</v>
      </c>
      <c r="BH31" s="5">
        <f>IF(OR(H31&lt;2,P31&lt;2),0,IF(OR(AR31&lt;&gt;"E",AT31&lt;&gt;"E"),0,IF(AND(COUNTIF(Table2[Excepcion E],F31&amp;LEFT(G31,1))=1,COUNTIF(Table2[Excepcion E],N31&amp;LEFT(O31,1))=1),1,IF(COUNTIF(Table2[Excepcion E],F31&amp;LEFT(G31,1))=1,IF(F31=N31,2,IF(AND(AW31=AX31,G31=O31),3,4)),IF(COUNTIF(Table2[Excepcion E],N31&amp;LEFT(O31,1)),IF(F31=N31,22,IF(AND(AW31=AX31,G31=O31),33,4)),5)))))</f>
        <v>0</v>
      </c>
      <c r="BI31" s="5">
        <f>IF(OR(H31&lt;2,P31&lt;2),0,IF(AND(COUNTIF(Table2[Excepcion E],F31&amp;LEFT(G31,1))=1,AT31&lt;&gt;"E"),1,IF(AND(COUNTIF(Table2[Excepcion E],N31&amp;LEFT(O31,1))=1,AR31&lt;&gt;"E"),11,0)))</f>
        <v>0</v>
      </c>
      <c r="BJ31" s="5" t="str">
        <f t="shared" si="54"/>
        <v/>
      </c>
      <c r="BK31" s="5">
        <f t="shared" si="55"/>
        <v>0</v>
      </c>
      <c r="BL31" s="5">
        <f t="shared" si="56"/>
        <v>0</v>
      </c>
      <c r="BM31" s="5">
        <f>IF(OR(P31&lt;2,T31&lt;2),0,IF(OR(AT31&lt;&gt;"E",AV31&lt;&gt;"E"),0,IF(AND(COUNTIF(Table2[Excepcion E],N31&amp;LEFT(O31,1))=1,COUNTIF(Table2[Excepcion E],R31&amp;LEFT(S31,1))=1),1,IF(COUNTIF(Table2[Excepcion E],N31&amp;LEFT(O31,1))=1,IF(N31=R31,2,IF(AND(AX31=AY31,O31=S31),3,4)),IF(COUNTIF(Table2[Excepcion E],R31&amp;LEFT(S31,1)),IF(N31=R31,22,IF(AND(AX31=AY31,O31=S31),33,4)),5)))))</f>
        <v>0</v>
      </c>
      <c r="BN31" s="5">
        <f>IF(OR(P31&lt;2,T31&lt;2),0,IF(AND(COUNTIF(Table2[Excepcion E],N31&amp;LEFT(O31,1))=1,AV31&lt;&gt;"E"),1,IF(AND(COUNTIF(Table2[Excepcion E],R31&amp;LEFT(S31,1))=1,AT31&lt;&gt;"E"),11,0)))</f>
        <v>0</v>
      </c>
      <c r="BO31" s="5" t="str">
        <f t="shared" si="57"/>
        <v/>
      </c>
      <c r="BP31" s="5">
        <f t="shared" si="58"/>
        <v>0</v>
      </c>
      <c r="BQ31" s="5">
        <f t="shared" si="59"/>
        <v>0</v>
      </c>
    </row>
    <row r="32" spans="1:69" s="1" customFormat="1" ht="18.75" customHeight="1" thickBot="1" x14ac:dyDescent="0.35"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38"/>
      <c r="AR32" s="38"/>
      <c r="AS32" s="38"/>
      <c r="AT32" s="38"/>
      <c r="AU32" s="38"/>
      <c r="AV32" s="38"/>
      <c r="AW32" s="38"/>
      <c r="AX32" s="38"/>
      <c r="AY32" s="38"/>
      <c r="AZ32" s="5"/>
      <c r="BA32" s="5"/>
      <c r="BB32" s="5"/>
      <c r="BC32" s="5"/>
      <c r="BD32" s="5"/>
      <c r="BE32" s="5"/>
      <c r="BF32" s="5"/>
      <c r="BG32" s="5"/>
    </row>
    <row r="33" spans="1:69" s="1" customFormat="1" ht="18.75" customHeight="1" thickBot="1" x14ac:dyDescent="0.3">
      <c r="A33" s="305" t="s">
        <v>340</v>
      </c>
      <c r="B33" s="306"/>
      <c r="E33" s="309" t="s">
        <v>343</v>
      </c>
      <c r="F33" s="310"/>
      <c r="G33" s="311" t="str">
        <f ca="1">IF(D37="","",VLOOKUP(MAX(D35,D37),D35:E38,2,FALSE))</f>
        <v/>
      </c>
      <c r="H33" s="312"/>
      <c r="I33" s="313" t="s">
        <v>128</v>
      </c>
      <c r="J33" s="314"/>
      <c r="K33" s="315"/>
      <c r="L33" s="316"/>
      <c r="M33" s="177"/>
      <c r="N33" s="187"/>
      <c r="O33" s="188"/>
      <c r="P33" s="162"/>
      <c r="Q33" s="162"/>
      <c r="R33" s="162"/>
      <c r="S33" s="162"/>
      <c r="T33" s="162"/>
      <c r="V33" s="5"/>
      <c r="W33" s="294"/>
      <c r="X33" s="294"/>
      <c r="Y33" s="5"/>
      <c r="Z33" s="301" t="s">
        <v>326</v>
      </c>
      <c r="AA33" s="301" t="s">
        <v>327</v>
      </c>
      <c r="AB33" s="301" t="s">
        <v>328</v>
      </c>
      <c r="AC33" s="301" t="s">
        <v>322</v>
      </c>
      <c r="AD33" s="301" t="s">
        <v>324</v>
      </c>
      <c r="AE33" s="301" t="s">
        <v>323</v>
      </c>
      <c r="AF33" s="301" t="s">
        <v>321</v>
      </c>
      <c r="AG33" s="301" t="s">
        <v>320</v>
      </c>
      <c r="AH33" s="301" t="s">
        <v>319</v>
      </c>
      <c r="AI33" s="301" t="s">
        <v>330</v>
      </c>
      <c r="AJ33" s="43"/>
      <c r="AK33" s="43"/>
      <c r="AL33" s="43"/>
      <c r="AM33" s="301" t="s">
        <v>313</v>
      </c>
      <c r="AN33" s="301" t="s">
        <v>314</v>
      </c>
      <c r="AO33" s="301" t="s">
        <v>331</v>
      </c>
      <c r="AP33" s="301" t="s">
        <v>332</v>
      </c>
      <c r="AQ33" s="5"/>
      <c r="AR33" s="5"/>
      <c r="AS33" s="5"/>
      <c r="AT33" s="5"/>
      <c r="AU33" s="5"/>
      <c r="AV33" s="5"/>
      <c r="AW33" s="294" t="s">
        <v>164</v>
      </c>
      <c r="AX33" s="294"/>
      <c r="AY33" s="294"/>
      <c r="AZ33" s="5" t="s">
        <v>173</v>
      </c>
      <c r="BA33" s="294" t="s">
        <v>147</v>
      </c>
      <c r="BB33" s="301" t="s">
        <v>277</v>
      </c>
      <c r="BC33" s="294" t="s">
        <v>148</v>
      </c>
      <c r="BD33" s="294" t="s">
        <v>60</v>
      </c>
      <c r="BE33" s="5" t="s">
        <v>174</v>
      </c>
      <c r="BF33" s="5" t="s">
        <v>315</v>
      </c>
      <c r="BG33" s="301" t="s">
        <v>292</v>
      </c>
      <c r="BH33" s="294" t="s">
        <v>317</v>
      </c>
      <c r="BI33" s="294"/>
      <c r="BJ33" s="294"/>
      <c r="BK33" s="294"/>
      <c r="BL33" s="294"/>
      <c r="BM33" s="294" t="s">
        <v>318</v>
      </c>
      <c r="BN33" s="294"/>
      <c r="BO33" s="294"/>
      <c r="BP33" s="294"/>
      <c r="BQ33" s="294"/>
    </row>
    <row r="34" spans="1:69" s="1" customFormat="1" ht="18.75" customHeight="1" thickBot="1" x14ac:dyDescent="0.35">
      <c r="A34" s="307"/>
      <c r="B34" s="308"/>
      <c r="D34" s="52" t="s">
        <v>123</v>
      </c>
      <c r="E34" s="189" t="s">
        <v>342</v>
      </c>
      <c r="F34" s="167" t="s">
        <v>117</v>
      </c>
      <c r="G34" s="184" t="s">
        <v>119</v>
      </c>
      <c r="H34" s="185" t="s">
        <v>121</v>
      </c>
      <c r="I34" s="170" t="s">
        <v>149</v>
      </c>
      <c r="J34" s="171" t="s">
        <v>275</v>
      </c>
      <c r="K34" s="172" t="s">
        <v>136</v>
      </c>
      <c r="L34" s="173" t="s">
        <v>13</v>
      </c>
      <c r="M34" s="178" t="s">
        <v>276</v>
      </c>
      <c r="N34" s="190" t="s">
        <v>118</v>
      </c>
      <c r="O34" s="184" t="s">
        <v>120</v>
      </c>
      <c r="P34" s="169" t="s">
        <v>122</v>
      </c>
      <c r="Q34" s="177" t="s">
        <v>309</v>
      </c>
      <c r="R34" s="168" t="s">
        <v>305</v>
      </c>
      <c r="S34" s="169" t="s">
        <v>306</v>
      </c>
      <c r="T34" s="176" t="s">
        <v>307</v>
      </c>
      <c r="U34" s="4" t="s">
        <v>123</v>
      </c>
      <c r="V34" s="5" t="s">
        <v>293</v>
      </c>
      <c r="W34" s="5" t="s">
        <v>124</v>
      </c>
      <c r="X34" s="5" t="s">
        <v>125</v>
      </c>
      <c r="Y34" s="5" t="s">
        <v>310</v>
      </c>
      <c r="Z34" s="301"/>
      <c r="AA34" s="301"/>
      <c r="AB34" s="301"/>
      <c r="AC34" s="301"/>
      <c r="AD34" s="301"/>
      <c r="AE34" s="301"/>
      <c r="AF34" s="301"/>
      <c r="AG34" s="301"/>
      <c r="AH34" s="301"/>
      <c r="AI34" s="301"/>
      <c r="AJ34" s="5" t="s">
        <v>169</v>
      </c>
      <c r="AK34" s="5" t="s">
        <v>170</v>
      </c>
      <c r="AL34" s="5" t="s">
        <v>325</v>
      </c>
      <c r="AM34" s="301"/>
      <c r="AN34" s="301"/>
      <c r="AO34" s="301"/>
      <c r="AP34" s="301"/>
      <c r="AQ34" s="294" t="s">
        <v>165</v>
      </c>
      <c r="AR34" s="294"/>
      <c r="AS34" s="294" t="s">
        <v>166</v>
      </c>
      <c r="AT34" s="294"/>
      <c r="AU34" s="294" t="s">
        <v>312</v>
      </c>
      <c r="AV34" s="294"/>
      <c r="AW34" s="5" t="s">
        <v>162</v>
      </c>
      <c r="AX34" s="5" t="s">
        <v>163</v>
      </c>
      <c r="AY34" s="5" t="s">
        <v>311</v>
      </c>
      <c r="AZ34" s="5" t="s">
        <v>172</v>
      </c>
      <c r="BA34" s="294"/>
      <c r="BB34" s="301"/>
      <c r="BC34" s="294"/>
      <c r="BD34" s="294"/>
      <c r="BE34" s="5" t="s">
        <v>172</v>
      </c>
      <c r="BF34" s="5" t="s">
        <v>316</v>
      </c>
      <c r="BG34" s="301"/>
      <c r="BH34" s="5" t="s">
        <v>288</v>
      </c>
      <c r="BI34" s="5" t="s">
        <v>287</v>
      </c>
      <c r="BJ34" s="5" t="s">
        <v>291</v>
      </c>
      <c r="BK34" s="5" t="s">
        <v>290</v>
      </c>
      <c r="BL34" s="5" t="s">
        <v>296</v>
      </c>
      <c r="BM34" s="5" t="s">
        <v>288</v>
      </c>
      <c r="BN34" s="5" t="s">
        <v>287</v>
      </c>
      <c r="BO34" s="5" t="s">
        <v>291</v>
      </c>
      <c r="BP34" s="5" t="s">
        <v>290</v>
      </c>
      <c r="BQ34" s="5" t="s">
        <v>296</v>
      </c>
    </row>
    <row r="35" spans="1:69" s="1" customFormat="1" ht="18.75" customHeight="1" x14ac:dyDescent="0.3">
      <c r="A35" s="55" t="s">
        <v>341</v>
      </c>
      <c r="B35" s="56" t="s">
        <v>342</v>
      </c>
      <c r="D35" s="295" t="str">
        <f ca="1">IF(U35="","",IF(U36="",U35,MAX(U35:U36)))</f>
        <v/>
      </c>
      <c r="E35" s="297" t="str">
        <f>IF(A37="","",VLOOKUP(1,A36:B37,2,FALSE))</f>
        <v/>
      </c>
      <c r="F35" s="212"/>
      <c r="G35" s="213"/>
      <c r="H35" s="214"/>
      <c r="I35" s="215"/>
      <c r="J35" s="216"/>
      <c r="K35" s="217"/>
      <c r="L35" s="218"/>
      <c r="M35" s="219"/>
      <c r="N35" s="220"/>
      <c r="O35" s="213"/>
      <c r="P35" s="213"/>
      <c r="Q35" s="219"/>
      <c r="R35" s="220"/>
      <c r="S35" s="213"/>
      <c r="T35" s="221"/>
      <c r="U35" s="18" t="str" cm="1">
        <f t="array" aca="1" ref="U35" ca="1">IFERROR(IF(W35="","",IF(OR(W35="CAIDA",X35="CAIDA",AND(W35="CORTO",X35="")),0,ROUND(_xlfn.IFS(Z35=1,W35+AJ35,AA35=1,X35+AK35,AB35=1,Y35+AL35,AND(AC35=1,SUM(AC35:AE35)=1),AF35+AM35,AND(AD35=1,SUM(AC35:AE35)=1),AG35+AN35,AND(AE35=1,SUM(AC35:AE35)=1),AH35+AO35,AND(SUM(AC35:AE35)=2,AC35=1,AE35=1),MAX(AF35+OFFSET(AF35,0,7),AH35+OFFSET(AH35,0,7)),SUM(AC35:AE35)=3,AI35+AP35),1))),"Revisa")</f>
        <v/>
      </c>
      <c r="V35" s="38">
        <v>0</v>
      </c>
      <c r="W35" s="15" t="str">
        <f>IF(H35="","",IF(H35=0,"CAIDA",IF(H35=1,"CORTO",VLOOKUP(F35&amp;LEFT(G35,1),Table1[[Full_Name]:[METROS15]],Deducciones_Bonus_Tablas!$AF$1,FALSE))))</f>
        <v/>
      </c>
      <c r="X35" s="15" t="str">
        <f>IF(P35="","",IF(P35=0,"CAIDA",IF(P35=1,"CORTO",VLOOKUP(N35&amp;LEFT(O35,1),Table1[[Full_Name]:[METROS15]],Deducciones_Bonus_Tablas!$AF$1,FALSE))))</f>
        <v/>
      </c>
      <c r="Y35" s="15" t="str">
        <f>IF(T35="","",IF(T35=0,"CAIDA",IF(T35=1,"CORTO",VLOOKUP(R35&amp;LEFT(S35,1),Table1[[Full_Name]:[METROS15]],Deducciones_Bonus_Tablas!$AF$1,FALSE))))</f>
        <v/>
      </c>
      <c r="Z35" s="38">
        <f>IF(OR(W35="CAIDA",X35="CAIDA",Y35="CAIDA",W35="CORTO",SUM(AC35:AE35)&gt;0),0,IF(AND(W35&gt;0,OR(X35="",X35="CORTO",M35&gt;2,BH35=22,BH35=33,BI35=11,BK35=1,BL35=1),OR(Y35="",Y35="CORTO",M35+P35+Q35&gt;2,BM35=1)),1,0))</f>
        <v>1</v>
      </c>
      <c r="AA35" s="38">
        <f>IF(OR(X35="CAIDA",Y35="CAIDA",W35="CAIDA",X35="CORTO",SUM(AC35:AE35)&gt;0),0,IF(OR(AND(BI35=1,BN35=11),AND(X35&gt;0,OR(Y35="",Y35="CORTO",BM35=22,BM35=33,BN35=11,BP35=1,BQ35=1),OR(W35="",W35="CORTO",BH35=2,BH35=3,BI35=1,BJ35=1,BL35=11))),1,0))</f>
        <v>1</v>
      </c>
      <c r="AB35" s="38">
        <f>IF(OR(Y35="CAIDA",W35="CAIDA",X35="CAIDA",Y35="CORTO",SUM(AC35:AE35)&gt;0),0,IF(AND(Y35&gt;0,OR(W35="",W35="CORTO",BH35=1),OR(X35="",X35="CORTO",BN35=1,BQ35=11)),1,0))</f>
        <v>1</v>
      </c>
      <c r="AC35" s="38">
        <f>IF(OR(H35&lt;2,P35&lt;2,BH35=2,BH35=22,BH35=3,BH35=33,BI35=1,BI35=11,BJ35=1,BK35=1,BL35=1,BL35=11,M35&gt;2,AND(BH35=1,OR(BN35=1,BQ35=11))),0,1)</f>
        <v>0</v>
      </c>
      <c r="AD35" s="38">
        <f>IF(OR(P35&lt;2,T35&lt;2,BM35=2,BM35=22,BM35=3,BM35=33,BN35=1,BN35=11,BO35=1,BP35=1,BQ35=1,BQ35=11,Q35&gt;2,BM35=1),0,1)</f>
        <v>0</v>
      </c>
      <c r="AE35" s="38">
        <f>IF(OR(H35&lt;2,T35&lt;2,BH35=2,BM35=22,BH35=3,BM35=33,BI35=1,BN35=11,BJ35=1,BP35=1,BQ35=1,BL35=11,Q35&gt;2,M35&gt;2,AND(P35=1,M35+Q35&gt;1),AND(OR(BI35=11,BK35=1,BL35=1),BM35=1),AND(OR(BN35=1,BK35=1,BL35=1),BH35=1)),0,1)</f>
        <v>0</v>
      </c>
      <c r="AF35" s="15" t="str">
        <f>IF(AC35=0,"",MAX(W35,X35)+VLOOKUP(MIN(AQ35,AS35),Deducciones_Bonus_Tablas!$H$2:$I$41,2,FALSE)*(IF(F35=N35,Deducciones_Bonus_Tablas!$N$34,IF(ABS(AQ35-AS35)&lt;=4,Deducciones_Bonus_Tablas!$N$32,IF(ABS(AQ35-AS35)&lt;=10,Deducciones_Bonus_Tablas!$N$33,IF(ABS(AQ35-AS35)&gt;10,Deducciones_Bonus_Tablas!$N$34))))+IF(AS35&gt;AQ35,Deducciones_Bonus_Tablas!$Q$31,IF(AS35&lt;AQ35,Deducciones_Bonus_Tablas!$Q$33,0))))</f>
        <v/>
      </c>
      <c r="AG35" s="15" t="str">
        <f>IF(AD35=0,"",MAX(X35,Y35)+VLOOKUP(MIN(AS35,AU35),Deducciones_Bonus_Tablas!$H$2:$I$41,2,FALSE)*(IF(N35=R35,Deducciones_Bonus_Tablas!$N$34,IF(ABS(AS35-AU35)&lt;=4,Deducciones_Bonus_Tablas!$N$32,IF(ABS(AS35-AU35)&lt;=10,Deducciones_Bonus_Tablas!$N$33,IF(ABS(AS35-AU35)&gt;10,Deducciones_Bonus_Tablas!$N$34))))+IF(AU35&gt;AS35,Deducciones_Bonus_Tablas!$Q$31,IF(AU35&lt;AS35,Deducciones_Bonus_Tablas!$Q$33,0))))</f>
        <v/>
      </c>
      <c r="AH35" s="15" t="str">
        <f>IF(AE35=0,"",MAX(W35,Y35)+VLOOKUP(MIN(AQ35,AU35),Deducciones_Bonus_Tablas!$H$2:$I$41,2,FALSE)*(IF(F35=R35,Deducciones_Bonus_Tablas!$N$34,IF(ABS(AQ35-AU35)&lt;=4,Deducciones_Bonus_Tablas!$N$32,IF(ABS(AQ35-AU35)&lt;=10,Deducciones_Bonus_Tablas!$N$33,IF(ABS(AQ35-AU35)&gt;10,Deducciones_Bonus_Tablas!$N$34))))+IF(AU35&gt;AQ35,Deducciones_Bonus_Tablas!$Q$31,IF(AU35&lt;AQ35,Deducciones_Bonus_Tablas!$Q$33,0))))</f>
        <v/>
      </c>
      <c r="AI35" s="15" t="str">
        <f>IF(OR(AC35&lt;&gt;1,AD35&lt;&gt;1,AE35&lt;&gt;1),"",MAX(W35,X35,Y35)+VLOOKUP(MIN(AQ35,AS35),Deducciones_Bonus_Tablas!$H$2:$I$41,2,FALSE)*(IF(F35=N35,Deducciones_Bonus_Tablas!$N$34,IF(ABS(AQ35-AS35)&lt;=4,Deducciones_Bonus_Tablas!$N$32,IF(ABS(AQ35-AS35)&lt;=10,Deducciones_Bonus_Tablas!$N$33,IF(ABS(AQ35-AS35)&gt;10,Deducciones_Bonus_Tablas!$N$34))))+IF(AS35&gt;AQ35,Deducciones_Bonus_Tablas!$Q$31,IF(AS35&lt;AQ35,Deducciones_Bonus_Tablas!$Q$33,0)))+VLOOKUP(MIN(AS35,AU35),Deducciones_Bonus_Tablas!$H$2:$I$41,2,FALSE)*(IF(N35=R35,Deducciones_Bonus_Tablas!$N$34,IF(ABS(AS35-AU35)&lt;=4,Deducciones_Bonus_Tablas!$N$32,IF(ABS(AS35-AU35)&lt;=10,Deducciones_Bonus_Tablas!$N$33,IF(ABS(AS35-AU35)&gt;10,Deducciones_Bonus_Tablas!$N$34))))+IF(AU35&gt;AS35,Deducciones_Bonus_Tablas!$Q$31,IF(AU35&lt;AS35,Deducciones_Bonus_Tablas!$Q$33,0))))</f>
        <v/>
      </c>
      <c r="AJ35" s="15" t="str">
        <f>IF(W35="","",IF(OR(W35="CAIDA",W35="CORTO"),"",IF(SUM(AC35:AE35)=0,W35*(SUM(AZ35:BD35)+BG35),"COMBO")))</f>
        <v/>
      </c>
      <c r="AK35" s="15" t="str">
        <f>IF(X35="","",IF(OR(X35="CAIDA",X35="CORTO"),"",IF(SUM(AC35:AE35)=0,X35*(SUM(BA35:BE35)+BG35),"COMBO")))</f>
        <v/>
      </c>
      <c r="AL35" s="15" t="str">
        <f>IF(Y35="","",IF(OR(Y35="CAIDA",Y35="CORTO"),"",IF(SUM(AC35:AE35)=0,Y35*(SUM(BA35:BD35)+BF35+BG35),"COMBO")))</f>
        <v/>
      </c>
      <c r="AM35" s="15" t="str">
        <f>IF(OR(SUM(AC35:AE35)=3,AC35&lt;&gt;1),"",AF35*(SUM(BA35:BC35)+(W35*AZ35+X35*BE35)/(W35+X35)+BG35+IF(AW35&lt;&gt;AX35,Deducciones_Bonus_Tablas!$N$43,0))+X35*BD35)</f>
        <v/>
      </c>
      <c r="AN35" s="15" t="str">
        <f>IF(OR(SUM(AC35:AE35)=3,AD35&lt;&gt;1),"",AG35*(SUM(BA35:BC35)+(X35*BE35+Y35*BF35)/(X35+Y35)+BG35+IF(AX35&lt;&gt;AY35,Deducciones_Bonus_Tablas!$N$43,0))+Y35*BD35)</f>
        <v/>
      </c>
      <c r="AO35" s="15" t="str">
        <f>IF(OR(SUM(AC35:AE35)=3,AE35&lt;&gt;1),"",AH35*(SUM(BA35:BC35)+(W35*AZ35+Y35*BF35)/(W35+Y35)+BG35+IF(AW35&lt;&gt;AY35,Deducciones_Bonus_Tablas!$N$43,0))+Y35*BD35)</f>
        <v/>
      </c>
      <c r="AP35" s="15" t="str">
        <f>IF(SUM(AC35:AE35)&lt;&gt;3,"",AI35*(SUM(BA35:BC35)+(W35*AZ35+X35*BE35+Y35*BF35)/(W35+X35+BF35)+BG35+Deducciones_Bonus_Tablas!$N$44+(COUNTA(_xlfn.UNIQUE(AW35:AY35,TRUE,FALSE))-1)*Deducciones_Bonus_Tablas!$N$43)+Y35*BD35)</f>
        <v/>
      </c>
      <c r="AQ35" s="38" t="str">
        <f>IF(H35&lt;2,"",VLOOKUP(F35&amp;LEFT(G35,1),Table1[[Full_Name]:[METROS15]],Deducciones_Bonus_Tablas!$AE$1,FALSE))</f>
        <v/>
      </c>
      <c r="AR35" s="38" t="str">
        <f>IF(H35&lt;2,"",VLOOKUP(F35&amp;LEFT(G35,1),Table1[[Full_Name]:[METROS15]],Deducciones_Bonus_Tablas!$AD$1,FALSE))</f>
        <v/>
      </c>
      <c r="AS35" s="38" t="str">
        <f>IF(P35&lt;2,"",VLOOKUP(N35&amp;LEFT(O35,1),Table1[[Full_Name]:[METROS15]],Deducciones_Bonus_Tablas!$AE$1,FALSE))</f>
        <v/>
      </c>
      <c r="AT35" s="38" t="str">
        <f>IF(P35&lt;2,"",VLOOKUP(N35&amp;LEFT(O35,1),Table1[[Full_Name]:[METROS15]],Deducciones_Bonus_Tablas!$AD$1,FALSE))</f>
        <v/>
      </c>
      <c r="AU35" s="38" t="str">
        <f>IF(T35&lt;2,"",VLOOKUP(R35&amp;LEFT(S35,1),Table1[[Full_Name]:[METROS15]],Deducciones_Bonus_Tablas!$AE$1,FALSE))</f>
        <v/>
      </c>
      <c r="AV35" s="38" t="str">
        <f>IF(T35&lt;2,"",VLOOKUP(R35&amp;LEFT(S35,1),Table1[[Full_Name]:[METROS15]],Deducciones_Bonus_Tablas!$AD$1,FALSE))</f>
        <v/>
      </c>
      <c r="AW35" s="38" t="str">
        <f>IF(H35&lt;2,"",VLOOKUP(F35&amp;LEFT(G35,1),Table1[[Full_Name]:[METROS15]],Deducciones_Bonus_Tablas!$AC$1,FALSE))</f>
        <v/>
      </c>
      <c r="AX35" s="38" t="str">
        <f>IF(P35&lt;2,"",VLOOKUP(N35&amp;LEFT(O35,1),Table1[[Full_Name]:[METROS15]],Deducciones_Bonus_Tablas!$AC$1,FALSE))</f>
        <v/>
      </c>
      <c r="AY35" s="38" t="str">
        <f>IF(T35&lt;2,"",VLOOKUP(R35&amp;LEFT(S35,1),Table1[[Full_Name]:[METROS15]],Deducciones_Bonus_Tablas!$AC$1,FALSE))</f>
        <v/>
      </c>
      <c r="AZ35" s="54" t="str">
        <f>IF(F35="","",IF(OR(H35=0,H35=""),"CAIDA",IF(H35=1,"CORTO",IF(OR(BH35=2,BH35=3,BI35=1,BJ35=1,BL35=11),0,IF(SUM(AC35:AE35)=0,INDEX(Table1[[Full_Name]:[METROS15]],MATCH(F35&amp;LEFT(G35,1),Table1[Full_Name],0),MATCH("I"&amp;H35,Deducciones_Bonus_Tablas!$AB$2:$BN$2,0)),INDEX(Table1[[Full_Name]:[METROS15]],MATCH(F35&amp;LEFT(G35,1),Table1[Full_Name],0),MATCH("C"&amp;H35,Deducciones_Bonus_Tablas!$AB$2:$BN$2,0)))))))</f>
        <v/>
      </c>
      <c r="BA35" s="5" cm="1">
        <f t="array" ref="BA35">IF(OR(I35="",F35="",I35="B"),0,_xlfn.IFS($Z35=1,VLOOKUP($F35&amp;LEFT($G35,1),Table1[[Full_Name]:[METROS15]],MATCH("C"&amp;I35,Deducciones_Bonus_Tablas!$AB$2:$BN$2,0),FALSE),$AA35=1,VLOOKUP($N35&amp;LEFT($O35,1),Table1[[Full_Name]:[METROS15]],MATCH("C"&amp;I35,Deducciones_Bonus_Tablas!$AB$2:$BN$2,0),FALSE),$AB35=1,VLOOKUP($R35&amp;LEFT($S35,1),Table1[[Full_Name]:[METROS15]],MATCH("C"&amp;I35,Deducciones_Bonus_Tablas!$AB$2:$BN$2,0),FALSE),$AC35=1,AVERAGE(VLOOKUP($F35&amp;LEFT($G35,1),Table1[[Full_Name]:[METROS15]],MATCH("C"&amp;I35,Deducciones_Bonus_Tablas!$AB$2:$BN$2,0),FALSE),VLOOKUP($N35&amp;LEFT($O35,1),Table1[[Full_Name]:[METROS15]],MATCH("C"&amp;I35,Deducciones_Bonus_Tablas!$AB$2:$BN$2,0),FALSE)),$AD35=1,AVERAGE(VLOOKUP($R35&amp;LEFT($S35,1),Table1[[Full_Name]:[METROS15]],MATCH("C"&amp;I35,Deducciones_Bonus_Tablas!$AB$2:$BN$2,0),FALSE),VLOOKUP($N35&amp;LEFT($O35,1),Table1[[Full_Name]:[METROS15]],MATCH("C"&amp;I35,Deducciones_Bonus_Tablas!$AB$2:$BN$2,0),FALSE)),$AE35=1,AVERAGE(VLOOKUP($R35&amp;LEFT($S35,1),Table1[[Full_Name]:[METROS15]],MATCH("C"&amp;I35,Deducciones_Bonus_Tablas!$AB$2:$BN$2,0),FALSE),VLOOKUP($F35&amp;LEFT($G35,1),Table1[[Full_Name]:[METROS15]],MATCH("C"&amp;I35,Deducciones_Bonus_Tablas!$AB$2:$BN$2,0),FALSE))))</f>
        <v>0</v>
      </c>
      <c r="BB35" s="5" cm="1">
        <f t="array" ref="BB35">IF(OR(J35="",G35="",J35="B"),0,_xlfn.IFS($Z35=1,VLOOKUP($F35&amp;LEFT($G35,1),Table1[[Full_Name]:[METROS15]],MATCH("T"&amp;J35,Deducciones_Bonus_Tablas!$AB$2:$BN$2,0),FALSE),$AA35=1,VLOOKUP($N35&amp;LEFT($O35,1),Table1[[Full_Name]:[METROS15]],MATCH("T"&amp;J35,Deducciones_Bonus_Tablas!$AB$2:$BN$2,0),FALSE),$AB35=1,VLOOKUP($R35&amp;LEFT($S35,1),Table1[[Full_Name]:[METROS15]],MATCH("T"&amp;J35,Deducciones_Bonus_Tablas!$AB$2:$BN$2,0),FALSE),$AC35=1,AVERAGE(VLOOKUP($F35&amp;LEFT($G35,1),Table1[[Full_Name]:[METROS15]],MATCH("T"&amp;J35,Deducciones_Bonus_Tablas!$AB$2:$BN$2,0),FALSE),VLOOKUP($N35&amp;LEFT($O35,1),Table1[[Full_Name]:[METROS15]],MATCH("T"&amp;J35,Deducciones_Bonus_Tablas!$AB$2:$BN$2,0),FALSE)),$AD35=1,AVERAGE(VLOOKUP($R35&amp;LEFT($S35,1),Table1[[Full_Name]:[METROS15]],MATCH("T"&amp;J35,Deducciones_Bonus_Tablas!$AB$2:$BN$2,0),FALSE),VLOOKUP($N35&amp;LEFT($O35,1),Table1[[Full_Name]:[METROS15]],MATCH("T"&amp;J35,Deducciones_Bonus_Tablas!$AB$2:$BN$2,0),FALSE)),$AE35=1,AVERAGE(VLOOKUP($R35&amp;LEFT($S35,1),Table1[[Full_Name]:[METROS15]],MATCH("T"&amp;J35,Deducciones_Bonus_Tablas!$AB$2:$BN$2,0),FALSE),VLOOKUP($F35&amp;LEFT($G35,1),Table1[[Full_Name]:[METROS15]],MATCH("T"&amp;J35,Deducciones_Bonus_Tablas!$AB$2:$BN$2,0),FALSE))))</f>
        <v>0</v>
      </c>
      <c r="BC35" s="5" cm="1">
        <f t="array" ref="BC35">IF(OR(K35="",H35="",K35="B"),0,_xlfn.IFS($Z35=1,VLOOKUP($F35&amp;LEFT($G35,1),Table1[[Full_Name]:[METROS15]],MATCH("P"&amp;K35,Deducciones_Bonus_Tablas!$AB$2:$BN$2,0),FALSE),$AA35=1,VLOOKUP($N35&amp;LEFT($O35,1),Table1[[Full_Name]:[METROS15]],MATCH("P"&amp;K35,Deducciones_Bonus_Tablas!$AB$2:$BN$2,0),FALSE),$AB35=1,VLOOKUP($R35&amp;LEFT($S35,1),Table1[[Full_Name]:[METROS15]],MATCH("P"&amp;K35,Deducciones_Bonus_Tablas!$AB$2:$BN$2,0),FALSE),$AC35=1,AVERAGE(VLOOKUP($F35&amp;LEFT($G35,1),Table1[[Full_Name]:[METROS15]],MATCH("P"&amp;K35,Deducciones_Bonus_Tablas!$AB$2:$BN$2,0),FALSE),VLOOKUP($N35&amp;LEFT($O35,1),Table1[[Full_Name]:[METROS15]],MATCH("P"&amp;K35,Deducciones_Bonus_Tablas!$AB$2:$BN$2,0),FALSE)),$AD35=1,AVERAGE(VLOOKUP($R35&amp;LEFT($S35,1),Table1[[Full_Name]:[METROS15]],MATCH("P"&amp;K35,Deducciones_Bonus_Tablas!$AB$2:$BN$2,0),FALSE),VLOOKUP($N35&amp;LEFT($O35,1),Table1[[Full_Name]:[METROS15]],MATCH("P"&amp;K35,Deducciones_Bonus_Tablas!$AB$2:$BN$2,0),FALSE)),$AE35=1,AVERAGE(VLOOKUP($R35&amp;LEFT($S35,1),Table1[[Full_Name]:[METROS15]],MATCH("P"&amp;K35,Deducciones_Bonus_Tablas!$AB$2:$BN$2,0),FALSE),VLOOKUP($F35&amp;LEFT($G35,1),Table1[[Full_Name]:[METROS15]],MATCH("P"&amp;K35,Deducciones_Bonus_Tablas!$AB$2:$BN$2,0),FALSE))))</f>
        <v>0</v>
      </c>
      <c r="BD35" s="5">
        <f>IF(OR(F35="",AND(OR(L35="",L35="S"),BK35=0,OR(BI35=0,BI35=1),OR(BL35=0,BL35=11,AND(BL35=1,Q35&lt;3,T35&gt;1)),OR(BQ35=0,BQ35=11),BP35=0,BH35&lt;&gt;33,BM35&lt;&gt;33,BI35&lt;&gt;11,BN35&lt;&gt;11)),0,IF(Z35=1,VLOOKUP($F35&amp;LEFT($G35,1),Table1[[Full_Name]:[METROS15]],MATCH(IF(OR(BK35=1,BL35=1,BI35=11,BH35=33),"N",L35),Deducciones_Bonus_Tablas!$AB$2:$BN$2,0),FALSE),IF(OR(AA35=1,AND(AC35=1,SUM(AC35:AE35)=1),AND(AD35=1,OR(BP35=1,BQ35=1,BN35=11,BM35=33))),VLOOKUP($N35&amp;LEFT($O35,1),Table1[[Full_Name]:[METROS15]],MATCH(IF(OR(BP35=1,BQ35=1,BN35=11,BM35=33),"N",L35),Deducciones_Bonus_Tablas!$AB$2:$BN$2,0),FALSE),VLOOKUP($R35&amp;LEFT($S35,1),Table1[[Full_Name]:[METROS15]],MATCH(L35,Deducciones_Bonus_Tablas!$AB$2:$BN$2,0),FALSE))))</f>
        <v>0</v>
      </c>
      <c r="BE35" s="54" t="str">
        <f>IF(N35="","",IF(OR(P35=1,P35=0,BH35=22,BH35=33,BI35=11,BK35=1,BL35=1,BM35=2,BM35=3,BN35=1,BO35=1,BQ35=11),0,IF(SUM(AC35:AE35)=0,INDEX(Table1[[Full_Name]:[METROS15]],MATCH(N35&amp;LEFT(O35,1),Table1[Full_Name],0),MATCH("I"&amp;P35,Deducciones_Bonus_Tablas!$AB$2:$BN$2,0)),INDEX(Table1[[Full_Name]:[METROS15]],MATCH(N35&amp;LEFT(O35,1),Table1[Full_Name],0),MATCH("C"&amp;P35,Deducciones_Bonus_Tablas!$AB$2:$BN$2,0)))))</f>
        <v/>
      </c>
      <c r="BF35" s="54" t="str">
        <f>IF(R35="","",IF(OR(T35=1,T35=0,BM35=22,BM35=33,BN35=11,BP35=1,BQ35=1),0,IF(SUM(AC35:AE35)=0,INDEX(Table1[[Full_Name]:[METROS15]],MATCH(R35&amp;LEFT(S35,1),Table1[Full_Name],0),MATCH("I"&amp;T35,Deducciones_Bonus_Tablas!$AB$2:$BN$2,0)),INDEX(Table1[[Full_Name]:[METROS15]],MATCH(R35&amp;LEFT(S35,1),Table1[Full_Name],0),MATCH("C"&amp;T35,Deducciones_Bonus_Tablas!$AB$2:$BN$2,0)))))</f>
        <v/>
      </c>
      <c r="BG35" s="5">
        <f>IF(OR(BH35=2,BH35=3,BH35=33,BI35=1,BI35=11,BJ35=1,BM35=2,BM35=22,BM35=3,BM35=33,BN35=1,BN35=11,BO35=1),Deducciones_Bonus_Tablas!$N$45,0)+IF(AND(OR(BH35=2,BH35=3,BI35=1,BJ35=1),OR(BM35=33,BN35=11)),Deducciones_Bonus_Tablas!$N$46,0)</f>
        <v>0</v>
      </c>
      <c r="BH35" s="5">
        <f>IF(OR(H35&lt;2,P35&lt;2),0,IF(OR(AR35&lt;&gt;"E",AT35&lt;&gt;"E"),0,IF(AND(COUNTIF(Table2[Excepcion E],F35&amp;LEFT(G35,1))=1,COUNTIF(Table2[Excepcion E],N35&amp;LEFT(O35,1))=1),1,IF(COUNTIF(Table2[Excepcion E],F35&amp;LEFT(G35,1))=1,IF(F35=N35,2,IF(AND(AW35=AX35,G35=O35),3,4)),IF(COUNTIF(Table2[Excepcion E],N35&amp;LEFT(O35,1)),IF(F35=N35,22,IF(AND(AW35=AX35,G35=O35),33,4)),5)))))</f>
        <v>0</v>
      </c>
      <c r="BI35" s="5">
        <f>IF(OR(H35&lt;2,P35&lt;2),0,IF(AND(COUNTIF(Table2[Excepcion E],F35&amp;LEFT(G35,1))=1,AT35&lt;&gt;"E"),1,IF(AND(COUNTIF(Table2[Excepcion E],N35&amp;LEFT(O35,1))=1,AR35&lt;&gt;"E"),11,0)))</f>
        <v>0</v>
      </c>
      <c r="BJ35" s="5" t="str">
        <f>IF(OR(H35&lt;2,P35&lt;2),"",IF(AND(F35=N35,OR(LEFT(G35,1)="8",LEFT(G35,1)="5"),LEFT(O35,1)="2"),1,0))</f>
        <v/>
      </c>
      <c r="BK35" s="5">
        <f>IF(OR(H35&lt;2,P35&lt;2),0,IF(AND(F35=N35,OR(AND(LEFT(G35,1)="2",OR(LEFT(O35,1)="8",LEFT(O35,1)="5")),AND(LEFT(G35,1)="5",LEFT(O35,1)="8"))),1,0))</f>
        <v>0</v>
      </c>
      <c r="BL35" s="5">
        <f>IF(OR(H35&lt;2,P35&lt;2),0,IF(AND(OR(AR35="A",AR35="B"),OR(AT35="E",AND(AT35="D",O35=8))),1,IF(AND(OR(AT35="A",AT35="B"),OR(AR35="E",AND(AR35="D",G35=8))),11,0)))</f>
        <v>0</v>
      </c>
      <c r="BM35" s="5">
        <f>IF(OR(P35&lt;2,T35&lt;2),0,IF(OR(AT35&lt;&gt;"E",AV35&lt;&gt;"E"),0,IF(AND(COUNTIF(Table2[Excepcion E],N35&amp;LEFT(O35,1))=1,COUNTIF(Table2[Excepcion E],R35&amp;LEFT(S35,1))=1),1,IF(COUNTIF(Table2[Excepcion E],N35&amp;LEFT(O35,1))=1,IF(N35=R35,2,IF(AND(AX35=AY35,O35=S35),3,4)),IF(COUNTIF(Table2[Excepcion E],R35&amp;LEFT(S35,1)),IF(N35=R35,22,IF(AND(AX35=AY35,O35=S35),33,4)),5)))))</f>
        <v>0</v>
      </c>
      <c r="BN35" s="5">
        <f>IF(OR(P35&lt;2,T35&lt;2),0,IF(AND(COUNTIF(Table2[Excepcion E],N35&amp;LEFT(O35,1))=1,AV35&lt;&gt;"E"),1,IF(AND(COUNTIF(Table2[Excepcion E],R35&amp;LEFT(S35,1))=1,AT35&lt;&gt;"E"),11,0)))</f>
        <v>0</v>
      </c>
      <c r="BO35" s="5" t="str">
        <f>IF(OR(P35&lt;2,T35&lt;2),"",IF(AND(N35=R35,OR(LEFT(O35,1)="8",LEFT(O35,1)="5"),LEFT(S35,1)="2"),1,0))</f>
        <v/>
      </c>
      <c r="BP35" s="5">
        <f>IF(OR(P35&lt;2,T35&lt;2),0,IF(AND(N35=R35,OR(AND(LEFT(O35,1)="2",OR(LEFT(S35,1)="8",LEFT(S35,1)="5")),AND(LEFT(O35,1)="5",LEFT(S35,1)="8"))),1,0))</f>
        <v>0</v>
      </c>
      <c r="BQ35" s="5">
        <f>IF(OR(P35&lt;2,T35&lt;2),0,IF(AND(OR(AT35="A",AT35="B"),OR(AV35="E",AND(AV35="D",T35=8))),1,IF(AND(OR(AV35="A",AV35="B"),OR(AT35="E",AND(AT35="D",O35=8))),11,0)))</f>
        <v>0</v>
      </c>
    </row>
    <row r="36" spans="1:69" s="1" customFormat="1" ht="18.75" customHeight="1" thickBot="1" x14ac:dyDescent="0.35">
      <c r="A36" s="210"/>
      <c r="B36" s="56" t="str">
        <f>IF(A20=0,"",IF(A20&lt;=3,A9,IF(A20&lt;=5,A10,A11)))</f>
        <v/>
      </c>
      <c r="D36" s="296"/>
      <c r="E36" s="298"/>
      <c r="F36" s="222"/>
      <c r="G36" s="223"/>
      <c r="H36" s="224"/>
      <c r="I36" s="225"/>
      <c r="J36" s="226"/>
      <c r="K36" s="227"/>
      <c r="L36" s="228"/>
      <c r="M36" s="229"/>
      <c r="N36" s="230"/>
      <c r="O36" s="223"/>
      <c r="P36" s="223"/>
      <c r="Q36" s="229"/>
      <c r="R36" s="230"/>
      <c r="S36" s="223"/>
      <c r="T36" s="231"/>
      <c r="U36" s="20" t="str" cm="1">
        <f t="array" aca="1" ref="U36" ca="1">IFERROR(IF(W36="","",IF(OR(W36="CAIDA",X36="CAIDA",AND(W36="CORTO",X36="")),0,ROUND(_xlfn.IFS(Z36=1,W36+AJ36,AA36=1,X36+AK36,AB36=1,Y36+AL36,AND(AC36=1,SUM(AC36:AE36)=1),AF36+AM36,AND(AD36=1,SUM(AC36:AE36)=1),AG36+AN36,AND(AE36=1,SUM(AC36:AE36)=1),AH36+AO36,AND(SUM(AC36:AE36)=2,AC36=1,AE36=1),MAX(AF36+OFFSET(AF36,0,7),AH36+OFFSET(AH36,0,7)),SUM(AC36:AE36)=3,AI36+AP36),1))),"Revisa")</f>
        <v/>
      </c>
      <c r="V36" s="38">
        <v>0</v>
      </c>
      <c r="W36" s="15" t="str">
        <f>IF(H36="","",IF(H36=0,"CAIDA",IF(H36=1,"CORTO",VLOOKUP(F36&amp;LEFT(G36,1),Table1[[Full_Name]:[METROS15]],Deducciones_Bonus_Tablas!$AF$1,FALSE))))</f>
        <v/>
      </c>
      <c r="X36" s="15" t="str">
        <f>IF(P36="","",IF(P36=0,"CAIDA",IF(P36=1,"CORTO",VLOOKUP(N36&amp;LEFT(O36,1),Table1[[Full_Name]:[METROS15]],Deducciones_Bonus_Tablas!$AF$1,FALSE))))</f>
        <v/>
      </c>
      <c r="Y36" s="15" t="str">
        <f>IF(T36="","",IF(T36=0,"CAIDA",IF(T36=1,"CORTO",VLOOKUP(R36&amp;LEFT(S36,1),Table1[[Full_Name]:[METROS15]],Deducciones_Bonus_Tablas!$AF$1,FALSE))))</f>
        <v/>
      </c>
      <c r="Z36" s="38">
        <f t="shared" ref="Z36:Z38" si="60">IF(OR(W36="CAIDA",X36="CAIDA",Y36="CAIDA",W36="CORTO",SUM(AC36:AE36)&gt;0),0,IF(AND(W36&gt;0,OR(X36="",X36="CORTO",M36&gt;2,BH36=22,BH36=33,BI36=11,BK36=1,BL36=1),OR(Y36="",Y36="CORTO",M36+P36+Q36&gt;2,BM36=1)),1,0))</f>
        <v>1</v>
      </c>
      <c r="AA36" s="38">
        <f t="shared" ref="AA36:AA38" si="61">IF(OR(X36="CAIDA",Y36="CAIDA",W36="CAIDA",X36="CORTO",SUM(AC36:AE36)&gt;0),0,IF(OR(AND(BI36=1,BN36=11),AND(X36&gt;0,OR(Y36="",Y36="CORTO",BM36=22,BM36=33,BN36=11,BP36=1,BQ36=1),OR(W36="",W36="CORTO",BH36=2,BH36=3,BI36=1,BJ36=1,BL36=11))),1,0))</f>
        <v>1</v>
      </c>
      <c r="AB36" s="38">
        <f t="shared" ref="AB36:AB38" si="62">IF(OR(Y36="CAIDA",W36="CAIDA",X36="CAIDA",Y36="CORTO",SUM(AC36:AE36)&gt;0),0,IF(AND(Y36&gt;0,OR(W36="",W36="CORTO",BH36=1),OR(X36="",X36="CORTO",BN36=1,BQ36=11)),1,0))</f>
        <v>1</v>
      </c>
      <c r="AC36" s="38">
        <f t="shared" ref="AC36:AC38" si="63">IF(OR(H36&lt;2,P36&lt;2,BH36=2,BH36=22,BH36=3,BH36=33,BI36=1,BI36=11,BJ36=1,BK36=1,BL36=1,BL36=11,M36&gt;2,AND(BH36=1,OR(BN36=1,BQ36=11))),0,1)</f>
        <v>0</v>
      </c>
      <c r="AD36" s="38">
        <f t="shared" ref="AD36:AD38" si="64">IF(OR(P36&lt;2,T36&lt;2,BM36=2,BM36=22,BM36=3,BM36=33,BN36=1,BN36=11,BO36=1,BP36=1,BQ36=1,BQ36=11,Q36&gt;2,BM36=1),0,1)</f>
        <v>0</v>
      </c>
      <c r="AE36" s="38">
        <f t="shared" ref="AE36:AE38" si="65">IF(OR(H36&lt;2,T36&lt;2,BH36=2,BM36=22,BH36=3,BM36=33,BI36=1,BN36=11,BJ36=1,BP36=1,BQ36=1,BL36=11,Q36&gt;2,M36&gt;2,AND(P36=1,M36+Q36&gt;1),AND(OR(BI36=11,BK36=1,BL36=1),BM36=1),AND(OR(BN36=1,BK36=1,BL36=1),BH36=1)),0,1)</f>
        <v>0</v>
      </c>
      <c r="AF36" s="15" t="str">
        <f>IF(AC36=0,"",MAX(W36,X36)+VLOOKUP(MIN(AQ36,AS36),Deducciones_Bonus_Tablas!$H$2:$I$41,2,FALSE)*(IF(F36=N36,Deducciones_Bonus_Tablas!$N$34,IF(ABS(AQ36-AS36)&lt;=4,Deducciones_Bonus_Tablas!$N$32,IF(ABS(AQ36-AS36)&lt;=10,Deducciones_Bonus_Tablas!$N$33,IF(ABS(AQ36-AS36)&gt;10,Deducciones_Bonus_Tablas!$N$34))))+IF(AS36&gt;AQ36,Deducciones_Bonus_Tablas!$Q$31,IF(AS36&lt;AQ36,Deducciones_Bonus_Tablas!$Q$33,0))))</f>
        <v/>
      </c>
      <c r="AG36" s="15" t="str">
        <f>IF(AD36=0,"",MAX(X36,Y36)+VLOOKUP(MIN(AS36,AU36),Deducciones_Bonus_Tablas!$H$2:$I$41,2,FALSE)*(IF(N36=R36,Deducciones_Bonus_Tablas!$N$34,IF(ABS(AS36-AU36)&lt;=4,Deducciones_Bonus_Tablas!$N$32,IF(ABS(AS36-AU36)&lt;=10,Deducciones_Bonus_Tablas!$N$33,IF(ABS(AS36-AU36)&gt;10,Deducciones_Bonus_Tablas!$N$34))))+IF(AU36&gt;AS36,Deducciones_Bonus_Tablas!$Q$31,IF(AU36&lt;AS36,Deducciones_Bonus_Tablas!$Q$33,0))))</f>
        <v/>
      </c>
      <c r="AH36" s="15" t="str">
        <f>IF(AE36=0,"",MAX(W36,Y36)+VLOOKUP(MIN(AQ36,AU36),Deducciones_Bonus_Tablas!$H$2:$I$41,2,FALSE)*(IF(F36=R36,Deducciones_Bonus_Tablas!$N$34,IF(ABS(AQ36-AU36)&lt;=4,Deducciones_Bonus_Tablas!$N$32,IF(ABS(AQ36-AU36)&lt;=10,Deducciones_Bonus_Tablas!$N$33,IF(ABS(AQ36-AU36)&gt;10,Deducciones_Bonus_Tablas!$N$34))))+IF(AU36&gt;AQ36,Deducciones_Bonus_Tablas!$Q$31,IF(AU36&lt;AQ36,Deducciones_Bonus_Tablas!$Q$33,0))))</f>
        <v/>
      </c>
      <c r="AI36" s="15" t="str">
        <f>IF(OR(AC36&lt;&gt;1,AD36&lt;&gt;1,AE36&lt;&gt;1),"",MAX(W36,X36,Y36)+VLOOKUP(MIN(AQ36,AS36),Deducciones_Bonus_Tablas!$H$2:$I$41,2,FALSE)*(IF(F36=N36,Deducciones_Bonus_Tablas!$N$34,IF(ABS(AQ36-AS36)&lt;=4,Deducciones_Bonus_Tablas!$N$32,IF(ABS(AQ36-AS36)&lt;=10,Deducciones_Bonus_Tablas!$N$33,IF(ABS(AQ36-AS36)&gt;10,Deducciones_Bonus_Tablas!$N$34))))+IF(AS36&gt;AQ36,Deducciones_Bonus_Tablas!$Q$31,IF(AS36&lt;AQ36,Deducciones_Bonus_Tablas!$Q$33,0)))+VLOOKUP(MIN(AS36,AU36),Deducciones_Bonus_Tablas!$H$2:$I$41,2,FALSE)*(IF(N36=R36,Deducciones_Bonus_Tablas!$N$34,IF(ABS(AS36-AU36)&lt;=4,Deducciones_Bonus_Tablas!$N$32,IF(ABS(AS36-AU36)&lt;=10,Deducciones_Bonus_Tablas!$N$33,IF(ABS(AS36-AU36)&gt;10,Deducciones_Bonus_Tablas!$N$34))))+IF(AU36&gt;AS36,Deducciones_Bonus_Tablas!$Q$31,IF(AU36&lt;AS36,Deducciones_Bonus_Tablas!$Q$33,0))))</f>
        <v/>
      </c>
      <c r="AJ36" s="15" t="str">
        <f t="shared" ref="AJ36:AJ38" si="66">IF(W36="","",IF(OR(W36="CAIDA",W36="CORTO"),"",IF(SUM(AC36:AE36)=0,W36*(SUM(AZ36:BD36)+BG36),"COMBO")))</f>
        <v/>
      </c>
      <c r="AK36" s="15" t="str">
        <f t="shared" ref="AK36:AK38" si="67">IF(X36="","",IF(OR(X36="CAIDA",X36="CORTO"),"",IF(SUM(AC36:AE36)=0,X36*(SUM(BA36:BE36)+BG36),"COMBO")))</f>
        <v/>
      </c>
      <c r="AL36" s="15" t="str">
        <f t="shared" ref="AL36:AL38" si="68">IF(Y36="","",IF(OR(Y36="CAIDA",Y36="CORTO"),"",IF(SUM(AC36:AE36)=0,Y36*(SUM(BA36:BD36)+BF36+BG36),"COMBO")))</f>
        <v/>
      </c>
      <c r="AM36" s="15" t="str">
        <f>IF(OR(SUM(AC36:AE36)=3,AC36&lt;&gt;1),"",AF36*(SUM(BA36:BC36)+(W36*AZ36+X36*BE36)/(W36+X36)+BG36+IF(AW36&lt;&gt;AX36,Deducciones_Bonus_Tablas!$N$43,0))+X36*BD36)</f>
        <v/>
      </c>
      <c r="AN36" s="15" t="str">
        <f>IF(OR(SUM(AC36:AE36)=3,AD36&lt;&gt;1),"",AG36*(SUM(BA36:BC36)+(X36*BE36+Y36*BF36)/(X36+Y36)+BG36+IF(AX36&lt;&gt;AY36,Deducciones_Bonus_Tablas!$N$43,0))+Y36*BD36)</f>
        <v/>
      </c>
      <c r="AO36" s="15" t="str">
        <f>IF(OR(SUM(AC36:AE36)=3,AE36&lt;&gt;1),"",AH36*(SUM(BA36:BC36)+(W36*AZ36+Y36*BF36)/(W36+Y36)+BG36+IF(AW36&lt;&gt;AY36,Deducciones_Bonus_Tablas!$N$43,0))+Y36*BD36)</f>
        <v/>
      </c>
      <c r="AP36" s="15" t="str">
        <f>IF(SUM(AC36:AE36)&lt;&gt;3,"",AI36*(SUM(BA36:BC36)+(W36*AZ36+X36*BE36+Y36*BF36)/(W36+X36+BF36)+BG36+Deducciones_Bonus_Tablas!$N$44+(COUNTA(_xlfn.UNIQUE(AW36:AY36,TRUE,FALSE))-1)*Deducciones_Bonus_Tablas!$N$43)+Y36*BD36)</f>
        <v/>
      </c>
      <c r="AQ36" s="38" t="str">
        <f>IF(H36&lt;2,"",VLOOKUP(F36&amp;LEFT(G36,1),Table1[[Full_Name]:[METROS15]],Deducciones_Bonus_Tablas!$AE$1,FALSE))</f>
        <v/>
      </c>
      <c r="AR36" s="38" t="str">
        <f>IF(H36&lt;2,"",VLOOKUP(F36&amp;LEFT(G36,1),Table1[[Full_Name]:[METROS15]],Deducciones_Bonus_Tablas!$AD$1,FALSE))</f>
        <v/>
      </c>
      <c r="AS36" s="38" t="str">
        <f>IF(P36&lt;2,"",VLOOKUP(N36&amp;LEFT(O36,1),Table1[[Full_Name]:[METROS15]],Deducciones_Bonus_Tablas!$AE$1,FALSE))</f>
        <v/>
      </c>
      <c r="AT36" s="38" t="str">
        <f>IF(P36&lt;2,"",VLOOKUP(N36&amp;LEFT(O36,1),Table1[[Full_Name]:[METROS15]],Deducciones_Bonus_Tablas!$AD$1,FALSE))</f>
        <v/>
      </c>
      <c r="AU36" s="38" t="str">
        <f>IF(T36&lt;2,"",VLOOKUP(R36&amp;LEFT(S36,1),Table1[[Full_Name]:[METROS15]],Deducciones_Bonus_Tablas!$AE$1,FALSE))</f>
        <v/>
      </c>
      <c r="AV36" s="38" t="str">
        <f>IF(T36&lt;2,"",VLOOKUP(R36&amp;LEFT(S36,1),Table1[[Full_Name]:[METROS15]],Deducciones_Bonus_Tablas!$AD$1,FALSE))</f>
        <v/>
      </c>
      <c r="AW36" s="38" t="str">
        <f>IF(H36&lt;2,"",VLOOKUP(F36&amp;LEFT(G36,1),Table1[[Full_Name]:[METROS15]],Deducciones_Bonus_Tablas!$AC$1,FALSE))</f>
        <v/>
      </c>
      <c r="AX36" s="38" t="str">
        <f>IF(P36&lt;2,"",VLOOKUP(N36&amp;LEFT(O36,1),Table1[[Full_Name]:[METROS15]],Deducciones_Bonus_Tablas!$AC$1,FALSE))</f>
        <v/>
      </c>
      <c r="AY36" s="38" t="str">
        <f>IF(T36&lt;2,"",VLOOKUP(R36&amp;LEFT(S36,1),Table1[[Full_Name]:[METROS15]],Deducciones_Bonus_Tablas!$AC$1,FALSE))</f>
        <v/>
      </c>
      <c r="AZ36" s="54" t="str">
        <f>IF(F36="","",IF(OR(H36=0,H36=""),"CAIDA",IF(H36=1,"CORTO",IF(OR(BH36=2,BH36=3,BI36=1,BJ36=1,BL36=11),0,IF(SUM(AC36:AE36)=0,INDEX(Table1[[Full_Name]:[METROS15]],MATCH(F36&amp;LEFT(G36,1),Table1[Full_Name],0),MATCH("I"&amp;H36,Deducciones_Bonus_Tablas!$AB$2:$BN$2,0)),INDEX(Table1[[Full_Name]:[METROS15]],MATCH(F36&amp;LEFT(G36,1),Table1[Full_Name],0),MATCH("C"&amp;H36,Deducciones_Bonus_Tablas!$AB$2:$BN$2,0)))))))</f>
        <v/>
      </c>
      <c r="BA36" s="5" cm="1">
        <f t="array" ref="BA36">IF(OR(I36="",F36="",I36="B"),0,_xlfn.IFS($Z36=1,VLOOKUP($F36&amp;LEFT($G36,1),Table1[[Full_Name]:[METROS15]],MATCH("C"&amp;I36,Deducciones_Bonus_Tablas!$AB$2:$BN$2,0),FALSE),$AA36=1,VLOOKUP($N36&amp;LEFT($O36,1),Table1[[Full_Name]:[METROS15]],MATCH("C"&amp;I36,Deducciones_Bonus_Tablas!$AB$2:$BN$2,0),FALSE),$AB36=1,VLOOKUP($R36&amp;LEFT($S36,1),Table1[[Full_Name]:[METROS15]],MATCH("C"&amp;I36,Deducciones_Bonus_Tablas!$AB$2:$BN$2,0),FALSE),$AC36=1,AVERAGE(VLOOKUP($F36&amp;LEFT($G36,1),Table1[[Full_Name]:[METROS15]],MATCH("C"&amp;I36,Deducciones_Bonus_Tablas!$AB$2:$BN$2,0),FALSE),VLOOKUP($N36&amp;LEFT($O36,1),Table1[[Full_Name]:[METROS15]],MATCH("C"&amp;I36,Deducciones_Bonus_Tablas!$AB$2:$BN$2,0),FALSE)),$AD36=1,AVERAGE(VLOOKUP($R36&amp;LEFT($S36,1),Table1[[Full_Name]:[METROS15]],MATCH("C"&amp;I36,Deducciones_Bonus_Tablas!$AB$2:$BN$2,0),FALSE),VLOOKUP($N36&amp;LEFT($O36,1),Table1[[Full_Name]:[METROS15]],MATCH("C"&amp;I36,Deducciones_Bonus_Tablas!$AB$2:$BN$2,0),FALSE)),$AE36=1,AVERAGE(VLOOKUP($R36&amp;LEFT($S36,1),Table1[[Full_Name]:[METROS15]],MATCH("C"&amp;I36,Deducciones_Bonus_Tablas!$AB$2:$BN$2,0),FALSE),VLOOKUP($F36&amp;LEFT($G36,1),Table1[[Full_Name]:[METROS15]],MATCH("C"&amp;I36,Deducciones_Bonus_Tablas!$AB$2:$BN$2,0),FALSE))))</f>
        <v>0</v>
      </c>
      <c r="BB36" s="5" cm="1">
        <f t="array" ref="BB36">IF(OR(J36="",G36="",J36="B"),0,_xlfn.IFS($Z36=1,VLOOKUP($F36&amp;LEFT($G36,1),Table1[[Full_Name]:[METROS15]],MATCH("T"&amp;J36,Deducciones_Bonus_Tablas!$AB$2:$BN$2,0),FALSE),$AA36=1,VLOOKUP($N36&amp;LEFT($O36,1),Table1[[Full_Name]:[METROS15]],MATCH("T"&amp;J36,Deducciones_Bonus_Tablas!$AB$2:$BN$2,0),FALSE),$AB36=1,VLOOKUP($R36&amp;LEFT($S36,1),Table1[[Full_Name]:[METROS15]],MATCH("T"&amp;J36,Deducciones_Bonus_Tablas!$AB$2:$BN$2,0),FALSE),$AC36=1,AVERAGE(VLOOKUP($F36&amp;LEFT($G36,1),Table1[[Full_Name]:[METROS15]],MATCH("T"&amp;J36,Deducciones_Bonus_Tablas!$AB$2:$BN$2,0),FALSE),VLOOKUP($N36&amp;LEFT($O36,1),Table1[[Full_Name]:[METROS15]],MATCH("T"&amp;J36,Deducciones_Bonus_Tablas!$AB$2:$BN$2,0),FALSE)),$AD36=1,AVERAGE(VLOOKUP($R36&amp;LEFT($S36,1),Table1[[Full_Name]:[METROS15]],MATCH("T"&amp;J36,Deducciones_Bonus_Tablas!$AB$2:$BN$2,0),FALSE),VLOOKUP($N36&amp;LEFT($O36,1),Table1[[Full_Name]:[METROS15]],MATCH("T"&amp;J36,Deducciones_Bonus_Tablas!$AB$2:$BN$2,0),FALSE)),$AE36=1,AVERAGE(VLOOKUP($R36&amp;LEFT($S36,1),Table1[[Full_Name]:[METROS15]],MATCH("T"&amp;J36,Deducciones_Bonus_Tablas!$AB$2:$BN$2,0),FALSE),VLOOKUP($F36&amp;LEFT($G36,1),Table1[[Full_Name]:[METROS15]],MATCH("T"&amp;J36,Deducciones_Bonus_Tablas!$AB$2:$BN$2,0),FALSE))))</f>
        <v>0</v>
      </c>
      <c r="BC36" s="5" cm="1">
        <f t="array" ref="BC36">IF(OR(K36="",H36="",K36="B"),0,_xlfn.IFS($Z36=1,VLOOKUP($F36&amp;LEFT($G36,1),Table1[[Full_Name]:[METROS15]],MATCH("P"&amp;K36,Deducciones_Bonus_Tablas!$AB$2:$BN$2,0),FALSE),$AA36=1,VLOOKUP($N36&amp;LEFT($O36,1),Table1[[Full_Name]:[METROS15]],MATCH("P"&amp;K36,Deducciones_Bonus_Tablas!$AB$2:$BN$2,0),FALSE),$AB36=1,VLOOKUP($R36&amp;LEFT($S36,1),Table1[[Full_Name]:[METROS15]],MATCH("P"&amp;K36,Deducciones_Bonus_Tablas!$AB$2:$BN$2,0),FALSE),$AC36=1,AVERAGE(VLOOKUP($F36&amp;LEFT($G36,1),Table1[[Full_Name]:[METROS15]],MATCH("P"&amp;K36,Deducciones_Bonus_Tablas!$AB$2:$BN$2,0),FALSE),VLOOKUP($N36&amp;LEFT($O36,1),Table1[[Full_Name]:[METROS15]],MATCH("P"&amp;K36,Deducciones_Bonus_Tablas!$AB$2:$BN$2,0),FALSE)),$AD36=1,AVERAGE(VLOOKUP($R36&amp;LEFT($S36,1),Table1[[Full_Name]:[METROS15]],MATCH("P"&amp;K36,Deducciones_Bonus_Tablas!$AB$2:$BN$2,0),FALSE),VLOOKUP($N36&amp;LEFT($O36,1),Table1[[Full_Name]:[METROS15]],MATCH("P"&amp;K36,Deducciones_Bonus_Tablas!$AB$2:$BN$2,0),FALSE)),$AE36=1,AVERAGE(VLOOKUP($R36&amp;LEFT($S36,1),Table1[[Full_Name]:[METROS15]],MATCH("P"&amp;K36,Deducciones_Bonus_Tablas!$AB$2:$BN$2,0),FALSE),VLOOKUP($F36&amp;LEFT($G36,1),Table1[[Full_Name]:[METROS15]],MATCH("P"&amp;K36,Deducciones_Bonus_Tablas!$AB$2:$BN$2,0),FALSE))))</f>
        <v>0</v>
      </c>
      <c r="BD36" s="5">
        <f>IF(OR(F36="",AND(OR(L36="",L36="S"),BK36=0,OR(BI36=0,BI36=1),OR(BL36=0,BL36=11,AND(BL36=1,Q36&lt;3,T36&gt;1)),OR(BQ36=0,BQ36=11),BP36=0,BH36&lt;&gt;33,BM36&lt;&gt;33,BI36&lt;&gt;11,BN36&lt;&gt;11)),0,IF(Z36=1,VLOOKUP($F36&amp;LEFT($G36,1),Table1[[Full_Name]:[METROS15]],MATCH(IF(OR(BK36=1,BL36=1,BI36=11,BH36=33),"N",L36),Deducciones_Bonus_Tablas!$AB$2:$BN$2,0),FALSE),IF(OR(AA36=1,AND(AC36=1,SUM(AC36:AE36)=1),AND(AD36=1,OR(BP36=1,BQ36=1,BN36=11,BM36=33))),VLOOKUP($N36&amp;LEFT($O36,1),Table1[[Full_Name]:[METROS15]],MATCH(IF(OR(BP36=1,BQ36=1,BN36=11,BM36=33),"N",L36),Deducciones_Bonus_Tablas!$AB$2:$BN$2,0),FALSE),VLOOKUP($R36&amp;LEFT($S36,1),Table1[[Full_Name]:[METROS15]],MATCH(L36,Deducciones_Bonus_Tablas!$AB$2:$BN$2,0),FALSE))))</f>
        <v>0</v>
      </c>
      <c r="BE36" s="54" t="str">
        <f>IF(N36="","",IF(OR(P36=1,P36=0,BH36=22,BH36=33,BI36=11,BK36=1,BL36=1,BM36=2,BM36=3,BN36=1,BO36=1,BQ36=11),0,IF(SUM(AC36:AE36)=0,INDEX(Table1[[Full_Name]:[METROS15]],MATCH(N36&amp;LEFT(O36,1),Table1[Full_Name],0),MATCH("I"&amp;P36,Deducciones_Bonus_Tablas!$AB$2:$BN$2,0)),INDEX(Table1[[Full_Name]:[METROS15]],MATCH(N36&amp;LEFT(O36,1),Table1[Full_Name],0),MATCH("C"&amp;P36,Deducciones_Bonus_Tablas!$AB$2:$BN$2,0)))))</f>
        <v/>
      </c>
      <c r="BF36" s="54" t="str">
        <f>IF(R36="","",IF(OR(T36=1,T36=0,BM36=22,BM36=33,BN36=11,BP36=1,BQ36=1),0,IF(SUM(AC36:AE36)=0,INDEX(Table1[[Full_Name]:[METROS15]],MATCH(R36&amp;LEFT(S36,1),Table1[Full_Name],0),MATCH("I"&amp;T36,Deducciones_Bonus_Tablas!$AB$2:$BN$2,0)),INDEX(Table1[[Full_Name]:[METROS15]],MATCH(R36&amp;LEFT(S36,1),Table1[Full_Name],0),MATCH("C"&amp;T36,Deducciones_Bonus_Tablas!$AB$2:$BN$2,0)))))</f>
        <v/>
      </c>
      <c r="BG36" s="5">
        <f>IF(OR(BH36=2,BH36=3,BH36=33,BI36=1,BI36=11,BJ36=1,BM36=2,BM36=22,BM36=3,BM36=33,BN36=1,BN36=11,BO36=1),Deducciones_Bonus_Tablas!$N$45,0)+IF(AND(OR(BH36=2,BH36=3,BI36=1,BJ36=1),OR(BM36=33,BN36=11)),Deducciones_Bonus_Tablas!$N$46,0)</f>
        <v>0</v>
      </c>
      <c r="BH36" s="5">
        <f>IF(OR(H36&lt;2,P36&lt;2),0,IF(OR(AR36&lt;&gt;"E",AT36&lt;&gt;"E"),0,IF(AND(COUNTIF(Table2[Excepcion E],F36&amp;LEFT(G36,1))=1,COUNTIF(Table2[Excepcion E],N36&amp;LEFT(O36,1))=1),1,IF(COUNTIF(Table2[Excepcion E],F36&amp;LEFT(G36,1))=1,IF(F36=N36,2,IF(AND(AW36=AX36,G36=O36),3,4)),IF(COUNTIF(Table2[Excepcion E],N36&amp;LEFT(O36,1)),IF(F36=N36,22,IF(AND(AW36=AX36,G36=O36),33,4)),5)))))</f>
        <v>0</v>
      </c>
      <c r="BI36" s="5">
        <f>IF(OR(H36&lt;2,P36&lt;2),0,IF(AND(COUNTIF(Table2[Excepcion E],F36&amp;LEFT(G36,1))=1,AT36&lt;&gt;"E"),1,IF(AND(COUNTIF(Table2[Excepcion E],N36&amp;LEFT(O36,1))=1,AR36&lt;&gt;"E"),11,0)))</f>
        <v>0</v>
      </c>
      <c r="BJ36" s="5" t="str">
        <f t="shared" ref="BJ36:BJ38" si="69">IF(OR(H36&lt;2,P36&lt;2),"",IF(AND(F36=N36,OR(LEFT(G36,1)="8",LEFT(G36,1)="5"),LEFT(O36,1)="2"),1,0))</f>
        <v/>
      </c>
      <c r="BK36" s="5">
        <f t="shared" ref="BK36:BK38" si="70">IF(OR(H36&lt;2,P36&lt;2),0,IF(AND(F36=N36,OR(AND(LEFT(G36,1)="2",OR(LEFT(O36,1)="8",LEFT(O36,1)="5")),AND(LEFT(G36,1)="5",LEFT(O36,1)="8"))),1,0))</f>
        <v>0</v>
      </c>
      <c r="BL36" s="5">
        <f t="shared" ref="BL36:BL38" si="71">IF(OR(H36&lt;2,P36&lt;2),0,IF(AND(OR(AR36="A",AR36="B"),OR(AT36="E",AND(AT36="D",O36=8))),1,IF(AND(OR(AT36="A",AT36="B"),OR(AR36="E",AND(AR36="D",G36=8))),11,0)))</f>
        <v>0</v>
      </c>
      <c r="BM36" s="5">
        <f>IF(OR(P36&lt;2,T36&lt;2),0,IF(OR(AT36&lt;&gt;"E",AV36&lt;&gt;"E"),0,IF(AND(COUNTIF(Table2[Excepcion E],N36&amp;LEFT(O36,1))=1,COUNTIF(Table2[Excepcion E],R36&amp;LEFT(S36,1))=1),1,IF(COUNTIF(Table2[Excepcion E],N36&amp;LEFT(O36,1))=1,IF(N36=R36,2,IF(AND(AX36=AY36,O36=S36),3,4)),IF(COUNTIF(Table2[Excepcion E],R36&amp;LEFT(S36,1)),IF(N36=R36,22,IF(AND(AX36=AY36,O36=S36),33,4)),5)))))</f>
        <v>0</v>
      </c>
      <c r="BN36" s="5">
        <f>IF(OR(P36&lt;2,T36&lt;2),0,IF(AND(COUNTIF(Table2[Excepcion E],N36&amp;LEFT(O36,1))=1,AV36&lt;&gt;"E"),1,IF(AND(COUNTIF(Table2[Excepcion E],R36&amp;LEFT(S36,1))=1,AT36&lt;&gt;"E"),11,0)))</f>
        <v>0</v>
      </c>
      <c r="BO36" s="5" t="str">
        <f t="shared" ref="BO36:BO38" si="72">IF(OR(P36&lt;2,T36&lt;2),"",IF(AND(N36=R36,OR(LEFT(O36,1)="8",LEFT(O36,1)="5"),LEFT(S36,1)="2"),1,0))</f>
        <v/>
      </c>
      <c r="BP36" s="5">
        <f t="shared" ref="BP36:BP38" si="73">IF(OR(P36&lt;2,T36&lt;2),0,IF(AND(N36=R36,OR(AND(LEFT(O36,1)="2",OR(LEFT(S36,1)="8",LEFT(S36,1)="5")),AND(LEFT(O36,1)="5",LEFT(S36,1)="8"))),1,0))</f>
        <v>0</v>
      </c>
      <c r="BQ36" s="5">
        <f t="shared" ref="BQ36:BQ38" si="74">IF(OR(P36&lt;2,T36&lt;2),0,IF(AND(OR(AT36="A",AT36="B"),OR(AV36="E",AND(AV36="D",T36=8))),1,IF(AND(OR(AV36="A",AV36="B"),OR(AT36="E",AND(AT36="D",O36=8))),11,0)))</f>
        <v>0</v>
      </c>
    </row>
    <row r="37" spans="1:69" s="1" customFormat="1" ht="18.75" customHeight="1" thickBot="1" x14ac:dyDescent="0.35">
      <c r="A37" s="211"/>
      <c r="B37" s="57" t="str" cm="1">
        <f t="array" ref="B37">IF(A20=0,"",_xlfn.IFS(A20=1,A10,OR(A20=2,A20=4),A11,OR(A20=3,A20=5,A20=6),A12))</f>
        <v/>
      </c>
      <c r="D37" s="299" t="str">
        <f ca="1">IF(U37="","",IF(U38="",U37,MAX(U37:U38)))</f>
        <v/>
      </c>
      <c r="E37" s="300" t="str">
        <f>IF(A37="","",VLOOKUP(2,A36:B37,2,FALSE))</f>
        <v/>
      </c>
      <c r="F37" s="232"/>
      <c r="G37" s="233"/>
      <c r="H37" s="234"/>
      <c r="I37" s="235"/>
      <c r="J37" s="236"/>
      <c r="K37" s="237"/>
      <c r="L37" s="238"/>
      <c r="M37" s="239"/>
      <c r="N37" s="240"/>
      <c r="O37" s="233"/>
      <c r="P37" s="233"/>
      <c r="Q37" s="219"/>
      <c r="R37" s="240"/>
      <c r="S37" s="233"/>
      <c r="T37" s="241"/>
      <c r="U37" s="19" t="str" cm="1">
        <f t="array" aca="1" ref="U37" ca="1">IFERROR(IF(W37="","",IF(OR(W37="CAIDA",X37="CAIDA",AND(W37="CORTO",X37="")),0,ROUND(_xlfn.IFS(Z37=1,W37+AJ37,AA37=1,X37+AK37,AB37=1,Y37+AL37,AND(AC37=1,SUM(AC37:AE37)=1),AF37+AM37,AND(AD37=1,SUM(AC37:AE37)=1),AG37+AN37,AND(AE37=1,SUM(AC37:AE37)=1),AH37+AO37,AND(SUM(AC37:AE37)=2,AC37=1,AE37=1),MAX(AF37+OFFSET(AF37,0,7),AH37+OFFSET(AH37,0,7)),SUM(AC37:AE37)=3,AI37+AP37),1))),"Revisa")</f>
        <v/>
      </c>
      <c r="V37" s="38">
        <v>0</v>
      </c>
      <c r="W37" s="15" t="str">
        <f>IF(H37="","",IF(H37=0,"CAIDA",IF(H37=1,"CORTO",VLOOKUP(F37&amp;LEFT(G37,1),Table1[[Full_Name]:[METROS15]],Deducciones_Bonus_Tablas!$AF$1,FALSE))))</f>
        <v/>
      </c>
      <c r="X37" s="15" t="str">
        <f>IF(P37="","",IF(P37=0,"CAIDA",IF(P37=1,"CORTO",VLOOKUP(N37&amp;LEFT(O37,1),Table1[[Full_Name]:[METROS15]],Deducciones_Bonus_Tablas!$AF$1,FALSE))))</f>
        <v/>
      </c>
      <c r="Y37" s="15" t="str">
        <f>IF(T37="","",IF(T37=0,"CAIDA",IF(T37=1,"CORTO",VLOOKUP(R37&amp;LEFT(S37,1),Table1[[Full_Name]:[METROS15]],Deducciones_Bonus_Tablas!$AF$1,FALSE))))</f>
        <v/>
      </c>
      <c r="Z37" s="38">
        <f t="shared" si="60"/>
        <v>1</v>
      </c>
      <c r="AA37" s="38">
        <f t="shared" si="61"/>
        <v>1</v>
      </c>
      <c r="AB37" s="38">
        <f t="shared" si="62"/>
        <v>1</v>
      </c>
      <c r="AC37" s="38">
        <f t="shared" si="63"/>
        <v>0</v>
      </c>
      <c r="AD37" s="38">
        <f t="shared" si="64"/>
        <v>0</v>
      </c>
      <c r="AE37" s="38">
        <f t="shared" si="65"/>
        <v>0</v>
      </c>
      <c r="AF37" s="15" t="str">
        <f>IF(AC37=0,"",MAX(W37,X37)+VLOOKUP(MIN(AQ37,AS37),Deducciones_Bonus_Tablas!$H$2:$I$41,2,FALSE)*(IF(F37=N37,Deducciones_Bonus_Tablas!$N$34,IF(ABS(AQ37-AS37)&lt;=4,Deducciones_Bonus_Tablas!$N$32,IF(ABS(AQ37-AS37)&lt;=10,Deducciones_Bonus_Tablas!$N$33,IF(ABS(AQ37-AS37)&gt;10,Deducciones_Bonus_Tablas!$N$34))))+IF(AS37&gt;AQ37,Deducciones_Bonus_Tablas!$Q$31,IF(AS37&lt;AQ37,Deducciones_Bonus_Tablas!$Q$33,0))))</f>
        <v/>
      </c>
      <c r="AG37" s="15" t="str">
        <f>IF(AD37=0,"",MAX(X37,Y37)+VLOOKUP(MIN(AS37,AU37),Deducciones_Bonus_Tablas!$H$2:$I$41,2,FALSE)*(IF(N37=R37,Deducciones_Bonus_Tablas!$N$34,IF(ABS(AS37-AU37)&lt;=4,Deducciones_Bonus_Tablas!$N$32,IF(ABS(AS37-AU37)&lt;=10,Deducciones_Bonus_Tablas!$N$33,IF(ABS(AS37-AU37)&gt;10,Deducciones_Bonus_Tablas!$N$34))))+IF(AU37&gt;AS37,Deducciones_Bonus_Tablas!$Q$31,IF(AU37&lt;AS37,Deducciones_Bonus_Tablas!$Q$33,0))))</f>
        <v/>
      </c>
      <c r="AH37" s="15" t="str">
        <f>IF(AE37=0,"",MAX(W37,Y37)+VLOOKUP(MIN(AQ37,AU37),Deducciones_Bonus_Tablas!$H$2:$I$41,2,FALSE)*(IF(F37=R37,Deducciones_Bonus_Tablas!$N$34,IF(ABS(AQ37-AU37)&lt;=4,Deducciones_Bonus_Tablas!$N$32,IF(ABS(AQ37-AU37)&lt;=10,Deducciones_Bonus_Tablas!$N$33,IF(ABS(AQ37-AU37)&gt;10,Deducciones_Bonus_Tablas!$N$34))))+IF(AU37&gt;AQ37,Deducciones_Bonus_Tablas!$Q$31,IF(AU37&lt;AQ37,Deducciones_Bonus_Tablas!$Q$33,0))))</f>
        <v/>
      </c>
      <c r="AI37" s="15" t="str">
        <f>IF(OR(AC37&lt;&gt;1,AD37&lt;&gt;1,AE37&lt;&gt;1),"",MAX(W37,X37,Y37)+VLOOKUP(MIN(AQ37,AS37),Deducciones_Bonus_Tablas!$H$2:$I$41,2,FALSE)*(IF(F37=N37,Deducciones_Bonus_Tablas!$N$34,IF(ABS(AQ37-AS37)&lt;=4,Deducciones_Bonus_Tablas!$N$32,IF(ABS(AQ37-AS37)&lt;=10,Deducciones_Bonus_Tablas!$N$33,IF(ABS(AQ37-AS37)&gt;10,Deducciones_Bonus_Tablas!$N$34))))+IF(AS37&gt;AQ37,Deducciones_Bonus_Tablas!$Q$31,IF(AS37&lt;AQ37,Deducciones_Bonus_Tablas!$Q$33,0)))+VLOOKUP(MIN(AS37,AU37),Deducciones_Bonus_Tablas!$H$2:$I$41,2,FALSE)*(IF(N37=R37,Deducciones_Bonus_Tablas!$N$34,IF(ABS(AS37-AU37)&lt;=4,Deducciones_Bonus_Tablas!$N$32,IF(ABS(AS37-AU37)&lt;=10,Deducciones_Bonus_Tablas!$N$33,IF(ABS(AS37-AU37)&gt;10,Deducciones_Bonus_Tablas!$N$34))))+IF(AU37&gt;AS37,Deducciones_Bonus_Tablas!$Q$31,IF(AU37&lt;AS37,Deducciones_Bonus_Tablas!$Q$33,0))))</f>
        <v/>
      </c>
      <c r="AJ37" s="15" t="str">
        <f t="shared" si="66"/>
        <v/>
      </c>
      <c r="AK37" s="15" t="str">
        <f t="shared" si="67"/>
        <v/>
      </c>
      <c r="AL37" s="15" t="str">
        <f t="shared" si="68"/>
        <v/>
      </c>
      <c r="AM37" s="15" t="str">
        <f>IF(OR(SUM(AC37:AE37)=3,AC37&lt;&gt;1),"",AF37*(SUM(BA37:BC37)+(W37*AZ37+X37*BE37)/(W37+X37)+BG37+IF(AW37&lt;&gt;AX37,Deducciones_Bonus_Tablas!$N$43,0))+X37*BD37)</f>
        <v/>
      </c>
      <c r="AN37" s="15" t="str">
        <f>IF(OR(SUM(AC37:AE37)=3,AD37&lt;&gt;1),"",AG37*(SUM(BA37:BC37)+(X37*BE37+Y37*BF37)/(X37+Y37)+BG37+IF(AX37&lt;&gt;AY37,Deducciones_Bonus_Tablas!$N$43,0))+Y37*BD37)</f>
        <v/>
      </c>
      <c r="AO37" s="15" t="str">
        <f>IF(OR(SUM(AC37:AE37)=3,AE37&lt;&gt;1),"",AH37*(SUM(BA37:BC37)+(W37*AZ37+Y37*BF37)/(W37+Y37)+BG37+IF(AW37&lt;&gt;AY37,Deducciones_Bonus_Tablas!$N$43,0))+Y37*BD37)</f>
        <v/>
      </c>
      <c r="AP37" s="15" t="str">
        <f>IF(SUM(AC37:AE37)&lt;&gt;3,"",AI37*(SUM(BA37:BC37)+(W37*AZ37+X37*BE37+Y37*BF37)/(W37+X37+BF37)+BG37+Deducciones_Bonus_Tablas!$N$44+(COUNTA(_xlfn.UNIQUE(AW37:AY37,TRUE,FALSE))-1)*Deducciones_Bonus_Tablas!$N$43)+Y37*BD37)</f>
        <v/>
      </c>
      <c r="AQ37" s="38" t="str">
        <f>IF(H37&lt;2,"",VLOOKUP(F37&amp;LEFT(G37,1),Table1[[Full_Name]:[METROS15]],Deducciones_Bonus_Tablas!$AE$1,FALSE))</f>
        <v/>
      </c>
      <c r="AR37" s="38" t="str">
        <f>IF(H37&lt;2,"",VLOOKUP(F37&amp;LEFT(G37,1),Table1[[Full_Name]:[METROS15]],Deducciones_Bonus_Tablas!$AD$1,FALSE))</f>
        <v/>
      </c>
      <c r="AS37" s="38" t="str">
        <f>IF(P37&lt;2,"",VLOOKUP(N37&amp;LEFT(O37,1),Table1[[Full_Name]:[METROS15]],Deducciones_Bonus_Tablas!$AE$1,FALSE))</f>
        <v/>
      </c>
      <c r="AT37" s="38" t="str">
        <f>IF(P37&lt;2,"",VLOOKUP(N37&amp;LEFT(O37,1),Table1[[Full_Name]:[METROS15]],Deducciones_Bonus_Tablas!$AD$1,FALSE))</f>
        <v/>
      </c>
      <c r="AU37" s="38" t="str">
        <f>IF(T37&lt;2,"",VLOOKUP(R37&amp;LEFT(S37,1),Table1[[Full_Name]:[METROS15]],Deducciones_Bonus_Tablas!$AE$1,FALSE))</f>
        <v/>
      </c>
      <c r="AV37" s="38" t="str">
        <f>IF(T37&lt;2,"",VLOOKUP(R37&amp;LEFT(S37,1),Table1[[Full_Name]:[METROS15]],Deducciones_Bonus_Tablas!$AD$1,FALSE))</f>
        <v/>
      </c>
      <c r="AW37" s="38" t="str">
        <f>IF(H37&lt;2,"",VLOOKUP(F37&amp;LEFT(G37,1),Table1[[Full_Name]:[METROS15]],Deducciones_Bonus_Tablas!$AC$1,FALSE))</f>
        <v/>
      </c>
      <c r="AX37" s="38" t="str">
        <f>IF(P37&lt;2,"",VLOOKUP(N37&amp;LEFT(O37,1),Table1[[Full_Name]:[METROS15]],Deducciones_Bonus_Tablas!$AC$1,FALSE))</f>
        <v/>
      </c>
      <c r="AY37" s="38" t="str">
        <f>IF(T37&lt;2,"",VLOOKUP(R37&amp;LEFT(S37,1),Table1[[Full_Name]:[METROS15]],Deducciones_Bonus_Tablas!$AC$1,FALSE))</f>
        <v/>
      </c>
      <c r="AZ37" s="54" t="str">
        <f>IF(F37="","",IF(OR(H37=0,H37=""),"CAIDA",IF(H37=1,"CORTO",IF(OR(BH37=2,BH37=3,BI37=1,BJ37=1,BL37=11),0,IF(SUM(AC37:AE37)=0,INDEX(Table1[[Full_Name]:[METROS15]],MATCH(F37&amp;LEFT(G37,1),Table1[Full_Name],0),MATCH("I"&amp;H37,Deducciones_Bonus_Tablas!$AB$2:$BN$2,0)),INDEX(Table1[[Full_Name]:[METROS15]],MATCH(F37&amp;LEFT(G37,1),Table1[Full_Name],0),MATCH("C"&amp;H37,Deducciones_Bonus_Tablas!$AB$2:$BN$2,0)))))))</f>
        <v/>
      </c>
      <c r="BA37" s="5" cm="1">
        <f t="array" ref="BA37">IF(OR(I37="",F37="",I37="B"),0,_xlfn.IFS($Z37=1,VLOOKUP($F37&amp;LEFT($G37,1),Table1[[Full_Name]:[METROS15]],MATCH("C"&amp;I37,Deducciones_Bonus_Tablas!$AB$2:$BN$2,0),FALSE),$AA37=1,VLOOKUP($N37&amp;LEFT($O37,1),Table1[[Full_Name]:[METROS15]],MATCH("C"&amp;I37,Deducciones_Bonus_Tablas!$AB$2:$BN$2,0),FALSE),$AB37=1,VLOOKUP($R37&amp;LEFT($S37,1),Table1[[Full_Name]:[METROS15]],MATCH("C"&amp;I37,Deducciones_Bonus_Tablas!$AB$2:$BN$2,0),FALSE),$AC37=1,AVERAGE(VLOOKUP($F37&amp;LEFT($G37,1),Table1[[Full_Name]:[METROS15]],MATCH("C"&amp;I37,Deducciones_Bonus_Tablas!$AB$2:$BN$2,0),FALSE),VLOOKUP($N37&amp;LEFT($O37,1),Table1[[Full_Name]:[METROS15]],MATCH("C"&amp;I37,Deducciones_Bonus_Tablas!$AB$2:$BN$2,0),FALSE)),$AD37=1,AVERAGE(VLOOKUP($R37&amp;LEFT($S37,1),Table1[[Full_Name]:[METROS15]],MATCH("C"&amp;I37,Deducciones_Bonus_Tablas!$AB$2:$BN$2,0),FALSE),VLOOKUP($N37&amp;LEFT($O37,1),Table1[[Full_Name]:[METROS15]],MATCH("C"&amp;I37,Deducciones_Bonus_Tablas!$AB$2:$BN$2,0),FALSE)),$AE37=1,AVERAGE(VLOOKUP($R37&amp;LEFT($S37,1),Table1[[Full_Name]:[METROS15]],MATCH("C"&amp;I37,Deducciones_Bonus_Tablas!$AB$2:$BN$2,0),FALSE),VLOOKUP($F37&amp;LEFT($G37,1),Table1[[Full_Name]:[METROS15]],MATCH("C"&amp;I37,Deducciones_Bonus_Tablas!$AB$2:$BN$2,0),FALSE))))</f>
        <v>0</v>
      </c>
      <c r="BB37" s="5" cm="1">
        <f t="array" ref="BB37">IF(OR(J37="",G37="",J37="B"),0,_xlfn.IFS($Z37=1,VLOOKUP($F37&amp;LEFT($G37,1),Table1[[Full_Name]:[METROS15]],MATCH("T"&amp;J37,Deducciones_Bonus_Tablas!$AB$2:$BN$2,0),FALSE),$AA37=1,VLOOKUP($N37&amp;LEFT($O37,1),Table1[[Full_Name]:[METROS15]],MATCH("T"&amp;J37,Deducciones_Bonus_Tablas!$AB$2:$BN$2,0),FALSE),$AB37=1,VLOOKUP($R37&amp;LEFT($S37,1),Table1[[Full_Name]:[METROS15]],MATCH("T"&amp;J37,Deducciones_Bonus_Tablas!$AB$2:$BN$2,0),FALSE),$AC37=1,AVERAGE(VLOOKUP($F37&amp;LEFT($G37,1),Table1[[Full_Name]:[METROS15]],MATCH("T"&amp;J37,Deducciones_Bonus_Tablas!$AB$2:$BN$2,0),FALSE),VLOOKUP($N37&amp;LEFT($O37,1),Table1[[Full_Name]:[METROS15]],MATCH("T"&amp;J37,Deducciones_Bonus_Tablas!$AB$2:$BN$2,0),FALSE)),$AD37=1,AVERAGE(VLOOKUP($R37&amp;LEFT($S37,1),Table1[[Full_Name]:[METROS15]],MATCH("T"&amp;J37,Deducciones_Bonus_Tablas!$AB$2:$BN$2,0),FALSE),VLOOKUP($N37&amp;LEFT($O37,1),Table1[[Full_Name]:[METROS15]],MATCH("T"&amp;J37,Deducciones_Bonus_Tablas!$AB$2:$BN$2,0),FALSE)),$AE37=1,AVERAGE(VLOOKUP($R37&amp;LEFT($S37,1),Table1[[Full_Name]:[METROS15]],MATCH("T"&amp;J37,Deducciones_Bonus_Tablas!$AB$2:$BN$2,0),FALSE),VLOOKUP($F37&amp;LEFT($G37,1),Table1[[Full_Name]:[METROS15]],MATCH("T"&amp;J37,Deducciones_Bonus_Tablas!$AB$2:$BN$2,0),FALSE))))</f>
        <v>0</v>
      </c>
      <c r="BC37" s="5" cm="1">
        <f t="array" ref="BC37">IF(OR(K37="",H37="",K37="B"),0,_xlfn.IFS($Z37=1,VLOOKUP($F37&amp;LEFT($G37,1),Table1[[Full_Name]:[METROS15]],MATCH("P"&amp;K37,Deducciones_Bonus_Tablas!$AB$2:$BN$2,0),FALSE),$AA37=1,VLOOKUP($N37&amp;LEFT($O37,1),Table1[[Full_Name]:[METROS15]],MATCH("P"&amp;K37,Deducciones_Bonus_Tablas!$AB$2:$BN$2,0),FALSE),$AB37=1,VLOOKUP($R37&amp;LEFT($S37,1),Table1[[Full_Name]:[METROS15]],MATCH("P"&amp;K37,Deducciones_Bonus_Tablas!$AB$2:$BN$2,0),FALSE),$AC37=1,AVERAGE(VLOOKUP($F37&amp;LEFT($G37,1),Table1[[Full_Name]:[METROS15]],MATCH("P"&amp;K37,Deducciones_Bonus_Tablas!$AB$2:$BN$2,0),FALSE),VLOOKUP($N37&amp;LEFT($O37,1),Table1[[Full_Name]:[METROS15]],MATCH("P"&amp;K37,Deducciones_Bonus_Tablas!$AB$2:$BN$2,0),FALSE)),$AD37=1,AVERAGE(VLOOKUP($R37&amp;LEFT($S37,1),Table1[[Full_Name]:[METROS15]],MATCH("P"&amp;K37,Deducciones_Bonus_Tablas!$AB$2:$BN$2,0),FALSE),VLOOKUP($N37&amp;LEFT($O37,1),Table1[[Full_Name]:[METROS15]],MATCH("P"&amp;K37,Deducciones_Bonus_Tablas!$AB$2:$BN$2,0),FALSE)),$AE37=1,AVERAGE(VLOOKUP($R37&amp;LEFT($S37,1),Table1[[Full_Name]:[METROS15]],MATCH("P"&amp;K37,Deducciones_Bonus_Tablas!$AB$2:$BN$2,0),FALSE),VLOOKUP($F37&amp;LEFT($G37,1),Table1[[Full_Name]:[METROS15]],MATCH("P"&amp;K37,Deducciones_Bonus_Tablas!$AB$2:$BN$2,0),FALSE))))</f>
        <v>0</v>
      </c>
      <c r="BD37" s="5">
        <f>IF(OR(F37="",AND(OR(L37="",L37="S"),BK37=0,OR(BI37=0,BI37=1),OR(BL37=0,BL37=11,AND(BL37=1,Q37&lt;3,T37&gt;1)),OR(BQ37=0,BQ37=11),BP37=0,BH37&lt;&gt;33,BM37&lt;&gt;33,BI37&lt;&gt;11,BN37&lt;&gt;11)),0,IF(Z37=1,VLOOKUP($F37&amp;LEFT($G37,1),Table1[[Full_Name]:[METROS15]],MATCH(IF(OR(BK37=1,BL37=1,BI37=11,BH37=33),"N",L37),Deducciones_Bonus_Tablas!$AB$2:$BN$2,0),FALSE),IF(OR(AA37=1,AND(AC37=1,SUM(AC37:AE37)=1),AND(AD37=1,OR(BP37=1,BQ37=1,BN37=11,BM37=33))),VLOOKUP($N37&amp;LEFT($O37,1),Table1[[Full_Name]:[METROS15]],MATCH(IF(OR(BP37=1,BQ37=1,BN37=11,BM37=33),"N",L37),Deducciones_Bonus_Tablas!$AB$2:$BN$2,0),FALSE),VLOOKUP($R37&amp;LEFT($S37,1),Table1[[Full_Name]:[METROS15]],MATCH(L37,Deducciones_Bonus_Tablas!$AB$2:$BN$2,0),FALSE))))</f>
        <v>0</v>
      </c>
      <c r="BE37" s="54" t="str">
        <f>IF(N37="","",IF(OR(P37=1,P37=0,BH37=22,BH37=33,BI37=11,BK37=1,BL37=1,BM37=2,BM37=3,BN37=1,BO37=1,BQ37=11),0,IF(SUM(AC37:AE37)=0,INDEX(Table1[[Full_Name]:[METROS15]],MATCH(N37&amp;LEFT(O37,1),Table1[Full_Name],0),MATCH("I"&amp;P37,Deducciones_Bonus_Tablas!$AB$2:$BN$2,0)),INDEX(Table1[[Full_Name]:[METROS15]],MATCH(N37&amp;LEFT(O37,1),Table1[Full_Name],0),MATCH("C"&amp;P37,Deducciones_Bonus_Tablas!$AB$2:$BN$2,0)))))</f>
        <v/>
      </c>
      <c r="BF37" s="54" t="str">
        <f>IF(R37="","",IF(OR(T37=1,T37=0,BM37=22,BM37=33,BN37=11,BP37=1,BQ37=1),0,IF(SUM(AC37:AE37)=0,INDEX(Table1[[Full_Name]:[METROS15]],MATCH(R37&amp;LEFT(S37,1),Table1[Full_Name],0),MATCH("I"&amp;T37,Deducciones_Bonus_Tablas!$AB$2:$BN$2,0)),INDEX(Table1[[Full_Name]:[METROS15]],MATCH(R37&amp;LEFT(S37,1),Table1[Full_Name],0),MATCH("C"&amp;T37,Deducciones_Bonus_Tablas!$AB$2:$BN$2,0)))))</f>
        <v/>
      </c>
      <c r="BG37" s="5">
        <f>IF(OR(BH37=2,BH37=3,BH37=33,BI37=1,BI37=11,BJ37=1,BM37=2,BM37=22,BM37=3,BM37=33,BN37=1,BN37=11,BO37=1),Deducciones_Bonus_Tablas!$N$45,0)+IF(AND(OR(BH37=2,BH37=3,BI37=1,BJ37=1),OR(BM37=33,BN37=11)),Deducciones_Bonus_Tablas!$N$46,0)</f>
        <v>0</v>
      </c>
      <c r="BH37" s="5">
        <f>IF(OR(H37&lt;2,P37&lt;2),0,IF(OR(AR37&lt;&gt;"E",AT37&lt;&gt;"E"),0,IF(AND(COUNTIF(Table2[Excepcion E],F37&amp;LEFT(G37,1))=1,COUNTIF(Table2[Excepcion E],N37&amp;LEFT(O37,1))=1),1,IF(COUNTIF(Table2[Excepcion E],F37&amp;LEFT(G37,1))=1,IF(F37=N37,2,IF(AND(AW37=AX37,G37=O37),3,4)),IF(COUNTIF(Table2[Excepcion E],N37&amp;LEFT(O37,1)),IF(F37=N37,22,IF(AND(AW37=AX37,G37=O37),33,4)),5)))))</f>
        <v>0</v>
      </c>
      <c r="BI37" s="5">
        <f>IF(OR(H37&lt;2,P37&lt;2),0,IF(AND(COUNTIF(Table2[Excepcion E],F37&amp;LEFT(G37,1))=1,AT37&lt;&gt;"E"),1,IF(AND(COUNTIF(Table2[Excepcion E],N37&amp;LEFT(O37,1))=1,AR37&lt;&gt;"E"),11,0)))</f>
        <v>0</v>
      </c>
      <c r="BJ37" s="5" t="str">
        <f t="shared" si="69"/>
        <v/>
      </c>
      <c r="BK37" s="5">
        <f t="shared" si="70"/>
        <v>0</v>
      </c>
      <c r="BL37" s="5">
        <f t="shared" si="71"/>
        <v>0</v>
      </c>
      <c r="BM37" s="5">
        <f>IF(OR(P37&lt;2,T37&lt;2),0,IF(OR(AT37&lt;&gt;"E",AV37&lt;&gt;"E"),0,IF(AND(COUNTIF(Table2[Excepcion E],N37&amp;LEFT(O37,1))=1,COUNTIF(Table2[Excepcion E],R37&amp;LEFT(S37,1))=1),1,IF(COUNTIF(Table2[Excepcion E],N37&amp;LEFT(O37,1))=1,IF(N37=R37,2,IF(AND(AX37=AY37,O37=S37),3,4)),IF(COUNTIF(Table2[Excepcion E],R37&amp;LEFT(S37,1)),IF(N37=R37,22,IF(AND(AX37=AY37,O37=S37),33,4)),5)))))</f>
        <v>0</v>
      </c>
      <c r="BN37" s="5">
        <f>IF(OR(P37&lt;2,T37&lt;2),0,IF(AND(COUNTIF(Table2[Excepcion E],N37&amp;LEFT(O37,1))=1,AV37&lt;&gt;"E"),1,IF(AND(COUNTIF(Table2[Excepcion E],R37&amp;LEFT(S37,1))=1,AT37&lt;&gt;"E"),11,0)))</f>
        <v>0</v>
      </c>
      <c r="BO37" s="5" t="str">
        <f t="shared" si="72"/>
        <v/>
      </c>
      <c r="BP37" s="5">
        <f t="shared" si="73"/>
        <v>0</v>
      </c>
      <c r="BQ37" s="5">
        <f t="shared" si="74"/>
        <v>0</v>
      </c>
    </row>
    <row r="38" spans="1:69" s="1" customFormat="1" ht="18.75" customHeight="1" thickBot="1" x14ac:dyDescent="0.35">
      <c r="D38" s="296"/>
      <c r="E38" s="298"/>
      <c r="F38" s="222"/>
      <c r="G38" s="223"/>
      <c r="H38" s="224"/>
      <c r="I38" s="225"/>
      <c r="J38" s="226"/>
      <c r="K38" s="227"/>
      <c r="L38" s="228"/>
      <c r="M38" s="242"/>
      <c r="N38" s="230"/>
      <c r="O38" s="223"/>
      <c r="P38" s="223"/>
      <c r="Q38" s="229"/>
      <c r="R38" s="230"/>
      <c r="S38" s="223"/>
      <c r="T38" s="231"/>
      <c r="U38" s="20" t="str" cm="1">
        <f t="array" aca="1" ref="U38" ca="1">IFERROR(IF(W38="","",IF(OR(W38="CAIDA",X38="CAIDA",AND(W38="CORTO",X38="")),0,ROUND(_xlfn.IFS(Z38=1,W38+AJ38,AA38=1,X38+AK38,AB38=1,Y38+AL38,AND(AC38=1,SUM(AC38:AE38)=1),AF38+AM38,AND(AD38=1,SUM(AC38:AE38)=1),AG38+AN38,AND(AE38=1,SUM(AC38:AE38)=1),AH38+AO38,AND(SUM(AC38:AE38)=2,AC38=1,AE38=1),MAX(AF38+OFFSET(AF38,0,7),AH38+OFFSET(AH38,0,7)),SUM(AC38:AE38)=3,AI38+AP38),1))),"Revisa")</f>
        <v/>
      </c>
      <c r="V38" s="38">
        <v>0</v>
      </c>
      <c r="W38" s="15" t="str">
        <f>IF(H38="","",IF(H38=0,"CAIDA",IF(H38=1,"CORTO",VLOOKUP(F38&amp;LEFT(G38,1),Table1[[Full_Name]:[METROS15]],Deducciones_Bonus_Tablas!$AF$1,FALSE))))</f>
        <v/>
      </c>
      <c r="X38" s="15" t="str">
        <f>IF(P38="","",IF(P38=0,"CAIDA",IF(P38=1,"CORTO",VLOOKUP(N38&amp;LEFT(O38,1),Table1[[Full_Name]:[METROS15]],Deducciones_Bonus_Tablas!$AF$1,FALSE))))</f>
        <v/>
      </c>
      <c r="Y38" s="15" t="str">
        <f>IF(T38="","",IF(T38=0,"CAIDA",IF(T38=1,"CORTO",VLOOKUP(R38&amp;LEFT(S38,1),Table1[[Full_Name]:[METROS15]],Deducciones_Bonus_Tablas!$AF$1,FALSE))))</f>
        <v/>
      </c>
      <c r="Z38" s="38">
        <f t="shared" si="60"/>
        <v>1</v>
      </c>
      <c r="AA38" s="38">
        <f t="shared" si="61"/>
        <v>1</v>
      </c>
      <c r="AB38" s="38">
        <f t="shared" si="62"/>
        <v>1</v>
      </c>
      <c r="AC38" s="38">
        <f t="shared" si="63"/>
        <v>0</v>
      </c>
      <c r="AD38" s="38">
        <f t="shared" si="64"/>
        <v>0</v>
      </c>
      <c r="AE38" s="38">
        <f t="shared" si="65"/>
        <v>0</v>
      </c>
      <c r="AF38" s="15" t="str">
        <f>IF(AC38=0,"",MAX(W38,X38)+VLOOKUP(MIN(AQ38,AS38),Deducciones_Bonus_Tablas!$H$2:$I$41,2,FALSE)*(IF(F38=N38,Deducciones_Bonus_Tablas!$N$34,IF(ABS(AQ38-AS38)&lt;=4,Deducciones_Bonus_Tablas!$N$32,IF(ABS(AQ38-AS38)&lt;=10,Deducciones_Bonus_Tablas!$N$33,IF(ABS(AQ38-AS38)&gt;10,Deducciones_Bonus_Tablas!$N$34))))+IF(AS38&gt;AQ38,Deducciones_Bonus_Tablas!$Q$31,IF(AS38&lt;AQ38,Deducciones_Bonus_Tablas!$Q$33,0))))</f>
        <v/>
      </c>
      <c r="AG38" s="15" t="str">
        <f>IF(AD38=0,"",MAX(X38,Y38)+VLOOKUP(MIN(AS38,AU38),Deducciones_Bonus_Tablas!$H$2:$I$41,2,FALSE)*(IF(N38=R38,Deducciones_Bonus_Tablas!$N$34,IF(ABS(AS38-AU38)&lt;=4,Deducciones_Bonus_Tablas!$N$32,IF(ABS(AS38-AU38)&lt;=10,Deducciones_Bonus_Tablas!$N$33,IF(ABS(AS38-AU38)&gt;10,Deducciones_Bonus_Tablas!$N$34))))+IF(AU38&gt;AS38,Deducciones_Bonus_Tablas!$Q$31,IF(AU38&lt;AS38,Deducciones_Bonus_Tablas!$Q$33,0))))</f>
        <v/>
      </c>
      <c r="AH38" s="15" t="str">
        <f>IF(AE38=0,"",MAX(W38,Y38)+VLOOKUP(MIN(AQ38,AU38),Deducciones_Bonus_Tablas!$H$2:$I$41,2,FALSE)*(IF(F38=R38,Deducciones_Bonus_Tablas!$N$34,IF(ABS(AQ38-AU38)&lt;=4,Deducciones_Bonus_Tablas!$N$32,IF(ABS(AQ38-AU38)&lt;=10,Deducciones_Bonus_Tablas!$N$33,IF(ABS(AQ38-AU38)&gt;10,Deducciones_Bonus_Tablas!$N$34))))+IF(AU38&gt;AQ38,Deducciones_Bonus_Tablas!$Q$31,IF(AU38&lt;AQ38,Deducciones_Bonus_Tablas!$Q$33,0))))</f>
        <v/>
      </c>
      <c r="AI38" s="15" t="str">
        <f>IF(OR(AC38&lt;&gt;1,AD38&lt;&gt;1,AE38&lt;&gt;1),"",MAX(W38,X38,Y38)+VLOOKUP(MIN(AQ38,AS38),Deducciones_Bonus_Tablas!$H$2:$I$41,2,FALSE)*(IF(F38=N38,Deducciones_Bonus_Tablas!$N$34,IF(ABS(AQ38-AS38)&lt;=4,Deducciones_Bonus_Tablas!$N$32,IF(ABS(AQ38-AS38)&lt;=10,Deducciones_Bonus_Tablas!$N$33,IF(ABS(AQ38-AS38)&gt;10,Deducciones_Bonus_Tablas!$N$34))))+IF(AS38&gt;AQ38,Deducciones_Bonus_Tablas!$Q$31,IF(AS38&lt;AQ38,Deducciones_Bonus_Tablas!$Q$33,0)))+VLOOKUP(MIN(AS38,AU38),Deducciones_Bonus_Tablas!$H$2:$I$41,2,FALSE)*(IF(N38=R38,Deducciones_Bonus_Tablas!$N$34,IF(ABS(AS38-AU38)&lt;=4,Deducciones_Bonus_Tablas!$N$32,IF(ABS(AS38-AU38)&lt;=10,Deducciones_Bonus_Tablas!$N$33,IF(ABS(AS38-AU38)&gt;10,Deducciones_Bonus_Tablas!$N$34))))+IF(AU38&gt;AS38,Deducciones_Bonus_Tablas!$Q$31,IF(AU38&lt;AS38,Deducciones_Bonus_Tablas!$Q$33,0))))</f>
        <v/>
      </c>
      <c r="AJ38" s="15" t="str">
        <f t="shared" si="66"/>
        <v/>
      </c>
      <c r="AK38" s="15" t="str">
        <f t="shared" si="67"/>
        <v/>
      </c>
      <c r="AL38" s="15" t="str">
        <f t="shared" si="68"/>
        <v/>
      </c>
      <c r="AM38" s="15" t="str">
        <f>IF(OR(SUM(AC38:AE38)=3,AC38&lt;&gt;1),"",AF38*(SUM(BA38:BC38)+(W38*AZ38+X38*BE38)/(W38+X38)+BG38+IF(AW38&lt;&gt;AX38,Deducciones_Bonus_Tablas!$N$43,0))+X38*BD38)</f>
        <v/>
      </c>
      <c r="AN38" s="15" t="str">
        <f>IF(OR(SUM(AC38:AE38)=3,AD38&lt;&gt;1),"",AG38*(SUM(BA38:BC38)+(X38*BE38+Y38*BF38)/(X38+Y38)+BG38+IF(AX38&lt;&gt;AY38,Deducciones_Bonus_Tablas!$N$43,0))+Y38*BD38)</f>
        <v/>
      </c>
      <c r="AO38" s="15" t="str">
        <f>IF(OR(SUM(AC38:AE38)=3,AE38&lt;&gt;1),"",AH38*(SUM(BA38:BC38)+(W38*AZ38+Y38*BF38)/(W38+Y38)+BG38+IF(AW38&lt;&gt;AY38,Deducciones_Bonus_Tablas!$N$43,0))+Y38*BD38)</f>
        <v/>
      </c>
      <c r="AP38" s="15" t="str">
        <f>IF(SUM(AC38:AE38)&lt;&gt;3,"",AI38*(SUM(BA38:BC38)+(W38*AZ38+X38*BE38+Y38*BF38)/(W38+X38+BF38)+BG38+Deducciones_Bonus_Tablas!$N$44+(COUNTA(_xlfn.UNIQUE(AW38:AY38,TRUE,FALSE))-1)*Deducciones_Bonus_Tablas!$N$43)+Y38*BD38)</f>
        <v/>
      </c>
      <c r="AQ38" s="38" t="str">
        <f>IF(H38&lt;2,"",VLOOKUP(F38&amp;LEFT(G38,1),Table1[[Full_Name]:[METROS15]],Deducciones_Bonus_Tablas!$AE$1,FALSE))</f>
        <v/>
      </c>
      <c r="AR38" s="38" t="str">
        <f>IF(H38&lt;2,"",VLOOKUP(F38&amp;LEFT(G38,1),Table1[[Full_Name]:[METROS15]],Deducciones_Bonus_Tablas!$AD$1,FALSE))</f>
        <v/>
      </c>
      <c r="AS38" s="38" t="str">
        <f>IF(P38&lt;2,"",VLOOKUP(N38&amp;LEFT(O38,1),Table1[[Full_Name]:[METROS15]],Deducciones_Bonus_Tablas!$AE$1,FALSE))</f>
        <v/>
      </c>
      <c r="AT38" s="38" t="str">
        <f>IF(P38&lt;2,"",VLOOKUP(N38&amp;LEFT(O38,1),Table1[[Full_Name]:[METROS15]],Deducciones_Bonus_Tablas!$AD$1,FALSE))</f>
        <v/>
      </c>
      <c r="AU38" s="38" t="str">
        <f>IF(T38&lt;2,"",VLOOKUP(R38&amp;LEFT(S38,1),Table1[[Full_Name]:[METROS15]],Deducciones_Bonus_Tablas!$AE$1,FALSE))</f>
        <v/>
      </c>
      <c r="AV38" s="38" t="str">
        <f>IF(T38&lt;2,"",VLOOKUP(R38&amp;LEFT(S38,1),Table1[[Full_Name]:[METROS15]],Deducciones_Bonus_Tablas!$AD$1,FALSE))</f>
        <v/>
      </c>
      <c r="AW38" s="38" t="str">
        <f>IF(H38&lt;2,"",VLOOKUP(F38&amp;LEFT(G38,1),Table1[[Full_Name]:[METROS15]],Deducciones_Bonus_Tablas!$AC$1,FALSE))</f>
        <v/>
      </c>
      <c r="AX38" s="38" t="str">
        <f>IF(P38&lt;2,"",VLOOKUP(N38&amp;LEFT(O38,1),Table1[[Full_Name]:[METROS15]],Deducciones_Bonus_Tablas!$AC$1,FALSE))</f>
        <v/>
      </c>
      <c r="AY38" s="38" t="str">
        <f>IF(T38&lt;2,"",VLOOKUP(R38&amp;LEFT(S38,1),Table1[[Full_Name]:[METROS15]],Deducciones_Bonus_Tablas!$AC$1,FALSE))</f>
        <v/>
      </c>
      <c r="AZ38" s="54" t="str">
        <f>IF(F38="","",IF(OR(H38=0,H38=""),"CAIDA",IF(H38=1,"CORTO",IF(OR(BH38=2,BH38=3,BI38=1,BJ38=1,BL38=11),0,IF(SUM(AC38:AE38)=0,INDEX(Table1[[Full_Name]:[METROS15]],MATCH(F38&amp;LEFT(G38,1),Table1[Full_Name],0),MATCH("I"&amp;H38,Deducciones_Bonus_Tablas!$AB$2:$BN$2,0)),INDEX(Table1[[Full_Name]:[METROS15]],MATCH(F38&amp;LEFT(G38,1),Table1[Full_Name],0),MATCH("C"&amp;H38,Deducciones_Bonus_Tablas!$AB$2:$BN$2,0)))))))</f>
        <v/>
      </c>
      <c r="BA38" s="5" cm="1">
        <f t="array" ref="BA38">IF(OR(I38="",F38="",I38="B"),0,_xlfn.IFS($Z38=1,VLOOKUP($F38&amp;LEFT($G38,1),Table1[[Full_Name]:[METROS15]],MATCH("C"&amp;I38,Deducciones_Bonus_Tablas!$AB$2:$BN$2,0),FALSE),$AA38=1,VLOOKUP($N38&amp;LEFT($O38,1),Table1[[Full_Name]:[METROS15]],MATCH("C"&amp;I38,Deducciones_Bonus_Tablas!$AB$2:$BN$2,0),FALSE),$AB38=1,VLOOKUP($R38&amp;LEFT($S38,1),Table1[[Full_Name]:[METROS15]],MATCH("C"&amp;I38,Deducciones_Bonus_Tablas!$AB$2:$BN$2,0),FALSE),$AC38=1,AVERAGE(VLOOKUP($F38&amp;LEFT($G38,1),Table1[[Full_Name]:[METROS15]],MATCH("C"&amp;I38,Deducciones_Bonus_Tablas!$AB$2:$BN$2,0),FALSE),VLOOKUP($N38&amp;LEFT($O38,1),Table1[[Full_Name]:[METROS15]],MATCH("C"&amp;I38,Deducciones_Bonus_Tablas!$AB$2:$BN$2,0),FALSE)),$AD38=1,AVERAGE(VLOOKUP($R38&amp;LEFT($S38,1),Table1[[Full_Name]:[METROS15]],MATCH("C"&amp;I38,Deducciones_Bonus_Tablas!$AB$2:$BN$2,0),FALSE),VLOOKUP($N38&amp;LEFT($O38,1),Table1[[Full_Name]:[METROS15]],MATCH("C"&amp;I38,Deducciones_Bonus_Tablas!$AB$2:$BN$2,0),FALSE)),$AE38=1,AVERAGE(VLOOKUP($R38&amp;LEFT($S38,1),Table1[[Full_Name]:[METROS15]],MATCH("C"&amp;I38,Deducciones_Bonus_Tablas!$AB$2:$BN$2,0),FALSE),VLOOKUP($F38&amp;LEFT($G38,1),Table1[[Full_Name]:[METROS15]],MATCH("C"&amp;I38,Deducciones_Bonus_Tablas!$AB$2:$BN$2,0),FALSE))))</f>
        <v>0</v>
      </c>
      <c r="BB38" s="5" cm="1">
        <f t="array" ref="BB38">IF(OR(J38="",G38="",J38="B"),0,_xlfn.IFS($Z38=1,VLOOKUP($F38&amp;LEFT($G38,1),Table1[[Full_Name]:[METROS15]],MATCH("T"&amp;J38,Deducciones_Bonus_Tablas!$AB$2:$BN$2,0),FALSE),$AA38=1,VLOOKUP($N38&amp;LEFT($O38,1),Table1[[Full_Name]:[METROS15]],MATCH("T"&amp;J38,Deducciones_Bonus_Tablas!$AB$2:$BN$2,0),FALSE),$AB38=1,VLOOKUP($R38&amp;LEFT($S38,1),Table1[[Full_Name]:[METROS15]],MATCH("T"&amp;J38,Deducciones_Bonus_Tablas!$AB$2:$BN$2,0),FALSE),$AC38=1,AVERAGE(VLOOKUP($F38&amp;LEFT($G38,1),Table1[[Full_Name]:[METROS15]],MATCH("T"&amp;J38,Deducciones_Bonus_Tablas!$AB$2:$BN$2,0),FALSE),VLOOKUP($N38&amp;LEFT($O38,1),Table1[[Full_Name]:[METROS15]],MATCH("T"&amp;J38,Deducciones_Bonus_Tablas!$AB$2:$BN$2,0),FALSE)),$AD38=1,AVERAGE(VLOOKUP($R38&amp;LEFT($S38,1),Table1[[Full_Name]:[METROS15]],MATCH("T"&amp;J38,Deducciones_Bonus_Tablas!$AB$2:$BN$2,0),FALSE),VLOOKUP($N38&amp;LEFT($O38,1),Table1[[Full_Name]:[METROS15]],MATCH("T"&amp;J38,Deducciones_Bonus_Tablas!$AB$2:$BN$2,0),FALSE)),$AE38=1,AVERAGE(VLOOKUP($R38&amp;LEFT($S38,1),Table1[[Full_Name]:[METROS15]],MATCH("T"&amp;J38,Deducciones_Bonus_Tablas!$AB$2:$BN$2,0),FALSE),VLOOKUP($F38&amp;LEFT($G38,1),Table1[[Full_Name]:[METROS15]],MATCH("T"&amp;J38,Deducciones_Bonus_Tablas!$AB$2:$BN$2,0),FALSE))))</f>
        <v>0</v>
      </c>
      <c r="BC38" s="5" cm="1">
        <f t="array" ref="BC38">IF(OR(K38="",H38="",K38="B"),0,_xlfn.IFS($Z38=1,VLOOKUP($F38&amp;LEFT($G38,1),Table1[[Full_Name]:[METROS15]],MATCH("P"&amp;K38,Deducciones_Bonus_Tablas!$AB$2:$BN$2,0),FALSE),$AA38=1,VLOOKUP($N38&amp;LEFT($O38,1),Table1[[Full_Name]:[METROS15]],MATCH("P"&amp;K38,Deducciones_Bonus_Tablas!$AB$2:$BN$2,0),FALSE),$AB38=1,VLOOKUP($R38&amp;LEFT($S38,1),Table1[[Full_Name]:[METROS15]],MATCH("P"&amp;K38,Deducciones_Bonus_Tablas!$AB$2:$BN$2,0),FALSE),$AC38=1,AVERAGE(VLOOKUP($F38&amp;LEFT($G38,1),Table1[[Full_Name]:[METROS15]],MATCH("P"&amp;K38,Deducciones_Bonus_Tablas!$AB$2:$BN$2,0),FALSE),VLOOKUP($N38&amp;LEFT($O38,1),Table1[[Full_Name]:[METROS15]],MATCH("P"&amp;K38,Deducciones_Bonus_Tablas!$AB$2:$BN$2,0),FALSE)),$AD38=1,AVERAGE(VLOOKUP($R38&amp;LEFT($S38,1),Table1[[Full_Name]:[METROS15]],MATCH("P"&amp;K38,Deducciones_Bonus_Tablas!$AB$2:$BN$2,0),FALSE),VLOOKUP($N38&amp;LEFT($O38,1),Table1[[Full_Name]:[METROS15]],MATCH("P"&amp;K38,Deducciones_Bonus_Tablas!$AB$2:$BN$2,0),FALSE)),$AE38=1,AVERAGE(VLOOKUP($R38&amp;LEFT($S38,1),Table1[[Full_Name]:[METROS15]],MATCH("P"&amp;K38,Deducciones_Bonus_Tablas!$AB$2:$BN$2,0),FALSE),VLOOKUP($F38&amp;LEFT($G38,1),Table1[[Full_Name]:[METROS15]],MATCH("P"&amp;K38,Deducciones_Bonus_Tablas!$AB$2:$BN$2,0),FALSE))))</f>
        <v>0</v>
      </c>
      <c r="BD38" s="5">
        <f>IF(OR(F38="",AND(OR(L38="",L38="S"),BK38=0,OR(BI38=0,BI38=1),OR(BL38=0,BL38=11,AND(BL38=1,Q38&lt;3,T38&gt;1)),OR(BQ38=0,BQ38=11),BP38=0,BH38&lt;&gt;33,BM38&lt;&gt;33,BI38&lt;&gt;11,BN38&lt;&gt;11)),0,IF(Z38=1,VLOOKUP($F38&amp;LEFT($G38,1),Table1[[Full_Name]:[METROS15]],MATCH(IF(OR(BK38=1,BL38=1,BI38=11,BH38=33),"N",L38),Deducciones_Bonus_Tablas!$AB$2:$BN$2,0),FALSE),IF(OR(AA38=1,AND(AC38=1,SUM(AC38:AE38)=1),AND(AD38=1,OR(BP38=1,BQ38=1,BN38=11,BM38=33))),VLOOKUP($N38&amp;LEFT($O38,1),Table1[[Full_Name]:[METROS15]],MATCH(IF(OR(BP38=1,BQ38=1,BN38=11,BM38=33),"N",L38),Deducciones_Bonus_Tablas!$AB$2:$BN$2,0),FALSE),VLOOKUP($R38&amp;LEFT($S38,1),Table1[[Full_Name]:[METROS15]],MATCH(L38,Deducciones_Bonus_Tablas!$AB$2:$BN$2,0),FALSE))))</f>
        <v>0</v>
      </c>
      <c r="BE38" s="54" t="str">
        <f>IF(N38="","",IF(OR(P38=1,P38=0,BH38=22,BH38=33,BI38=11,BK38=1,BL38=1,BM38=2,BM38=3,BN38=1,BO38=1,BQ38=11),0,IF(SUM(AC38:AE38)=0,INDEX(Table1[[Full_Name]:[METROS15]],MATCH(N38&amp;LEFT(O38,1),Table1[Full_Name],0),MATCH("I"&amp;P38,Deducciones_Bonus_Tablas!$AB$2:$BN$2,0)),INDEX(Table1[[Full_Name]:[METROS15]],MATCH(N38&amp;LEFT(O38,1),Table1[Full_Name],0),MATCH("C"&amp;P38,Deducciones_Bonus_Tablas!$AB$2:$BN$2,0)))))</f>
        <v/>
      </c>
      <c r="BF38" s="54" t="str">
        <f>IF(R38="","",IF(OR(T38=1,T38=0,BM38=22,BM38=33,BN38=11,BP38=1,BQ38=1),0,IF(SUM(AC38:AE38)=0,INDEX(Table1[[Full_Name]:[METROS15]],MATCH(R38&amp;LEFT(S38,1),Table1[Full_Name],0),MATCH("I"&amp;T38,Deducciones_Bonus_Tablas!$AB$2:$BN$2,0)),INDEX(Table1[[Full_Name]:[METROS15]],MATCH(R38&amp;LEFT(S38,1),Table1[Full_Name],0),MATCH("C"&amp;T38,Deducciones_Bonus_Tablas!$AB$2:$BN$2,0)))))</f>
        <v/>
      </c>
      <c r="BG38" s="5">
        <f>IF(OR(BH38=2,BH38=3,BH38=33,BI38=1,BI38=11,BJ38=1,BM38=2,BM38=22,BM38=3,BM38=33,BN38=1,BN38=11,BO38=1),Deducciones_Bonus_Tablas!$N$45,0)+IF(AND(OR(BH38=2,BH38=3,BI38=1,BJ38=1),OR(BM38=33,BN38=11)),Deducciones_Bonus_Tablas!$N$46,0)</f>
        <v>0</v>
      </c>
      <c r="BH38" s="5">
        <f>IF(OR(H38&lt;2,P38&lt;2),0,IF(OR(AR38&lt;&gt;"E",AT38&lt;&gt;"E"),0,IF(AND(COUNTIF(Table2[Excepcion E],F38&amp;LEFT(G38,1))=1,COUNTIF(Table2[Excepcion E],N38&amp;LEFT(O38,1))=1),1,IF(COUNTIF(Table2[Excepcion E],F38&amp;LEFT(G38,1))=1,IF(F38=N38,2,IF(AND(AW38=AX38,G38=O38),3,4)),IF(COUNTIF(Table2[Excepcion E],N38&amp;LEFT(O38,1)),IF(F38=N38,22,IF(AND(AW38=AX38,G38=O38),33,4)),5)))))</f>
        <v>0</v>
      </c>
      <c r="BI38" s="5">
        <f>IF(OR(H38&lt;2,P38&lt;2),0,IF(AND(COUNTIF(Table2[Excepcion E],F38&amp;LEFT(G38,1))=1,AT38&lt;&gt;"E"),1,IF(AND(COUNTIF(Table2[Excepcion E],N38&amp;LEFT(O38,1))=1,AR38&lt;&gt;"E"),11,0)))</f>
        <v>0</v>
      </c>
      <c r="BJ38" s="5" t="str">
        <f t="shared" si="69"/>
        <v/>
      </c>
      <c r="BK38" s="5">
        <f t="shared" si="70"/>
        <v>0</v>
      </c>
      <c r="BL38" s="5">
        <f t="shared" si="71"/>
        <v>0</v>
      </c>
      <c r="BM38" s="5">
        <f>IF(OR(P38&lt;2,T38&lt;2),0,IF(OR(AT38&lt;&gt;"E",AV38&lt;&gt;"E"),0,IF(AND(COUNTIF(Table2[Excepcion E],N38&amp;LEFT(O38,1))=1,COUNTIF(Table2[Excepcion E],R38&amp;LEFT(S38,1))=1),1,IF(COUNTIF(Table2[Excepcion E],N38&amp;LEFT(O38,1))=1,IF(N38=R38,2,IF(AND(AX38=AY38,O38=S38),3,4)),IF(COUNTIF(Table2[Excepcion E],R38&amp;LEFT(S38,1)),IF(N38=R38,22,IF(AND(AX38=AY38,O38=S38),33,4)),5)))))</f>
        <v>0</v>
      </c>
      <c r="BN38" s="5">
        <f>IF(OR(P38&lt;2,T38&lt;2),0,IF(AND(COUNTIF(Table2[Excepcion E],N38&amp;LEFT(O38,1))=1,AV38&lt;&gt;"E"),1,IF(AND(COUNTIF(Table2[Excepcion E],R38&amp;LEFT(S38,1))=1,AT38&lt;&gt;"E"),11,0)))</f>
        <v>0</v>
      </c>
      <c r="BO38" s="5" t="str">
        <f t="shared" si="72"/>
        <v/>
      </c>
      <c r="BP38" s="5">
        <f t="shared" si="73"/>
        <v>0</v>
      </c>
      <c r="BQ38" s="5">
        <f t="shared" si="74"/>
        <v>0</v>
      </c>
    </row>
    <row r="39" spans="1:69" s="1" customFormat="1" ht="18.75" customHeight="1" x14ac:dyDescent="0.3"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38"/>
      <c r="AR39" s="38"/>
      <c r="AS39" s="38"/>
      <c r="AT39" s="38"/>
      <c r="AU39" s="38"/>
      <c r="AV39" s="38"/>
      <c r="AW39" s="38"/>
      <c r="AX39" s="38"/>
      <c r="AY39" s="38"/>
      <c r="AZ39" s="5"/>
      <c r="BA39" s="5"/>
      <c r="BB39" s="5"/>
      <c r="BC39" s="5"/>
      <c r="BD39" s="5"/>
      <c r="BE39" s="5"/>
      <c r="BF39" s="5"/>
      <c r="BG39" s="5"/>
    </row>
    <row r="40" spans="1:69" s="1" customFormat="1" ht="18.75" customHeight="1" thickBot="1" x14ac:dyDescent="0.35">
      <c r="A40" s="2"/>
      <c r="B40" s="2"/>
      <c r="C40" s="2"/>
      <c r="D40" s="2"/>
      <c r="E40" s="161" t="s">
        <v>191</v>
      </c>
      <c r="F40" s="162"/>
      <c r="G40" s="324" t="s">
        <v>17</v>
      </c>
      <c r="H40" s="324" t="s">
        <v>134</v>
      </c>
      <c r="I40" s="162"/>
      <c r="J40" s="162"/>
      <c r="K40" s="162"/>
      <c r="L40" s="162"/>
      <c r="M40" s="162"/>
      <c r="N40" s="163"/>
      <c r="O40" s="163"/>
      <c r="P40" s="163"/>
      <c r="Q40" s="163"/>
      <c r="R40" s="163"/>
      <c r="S40" s="163"/>
      <c r="T40" s="163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69" s="1" customFormat="1" ht="18.75" customHeight="1" thickBot="1" x14ac:dyDescent="0.3">
      <c r="A41" s="326" t="s">
        <v>127</v>
      </c>
      <c r="B41" s="326"/>
      <c r="C41" s="14"/>
      <c r="D41" s="2" t="s">
        <v>175</v>
      </c>
      <c r="E41" s="164" t="s">
        <v>126</v>
      </c>
      <c r="F41" s="194" t="str" cm="1">
        <f t="array" ref="F41">IF(H43="","",IF(U44="",U43,IF(U45="",SUM(U43:U44),IF(U46="",SUM(U43:U45),IF(U47="",SUM(U43:U46),IF(AND(COUNTBLANK(U43:U47)=0,O41&lt;2),SUM(LARGE(U43:U47,_xlfn.SEQUENCE(4)))-1000,MAX(IF(SUMPRODUCT((AW43:AY46&lt;&gt;"")/COUNTIF(AW43:AY46,AW43:AY46&amp;""))&gt;=2,SUM(U43:U46),0),IF(SUMPRODUCT((AW44:AY47&lt;&gt;"")/COUNTIF(AW44:AY47,AW44:AY47&amp;""))&gt;=2,SUM(U44:U47),0),IF((((COUNTIFS(AW43:AY44,1,AW43:AY44,"&lt;&gt;")+COUNTIFS(AW46:AY47,1,AW46:AY47,"&lt;&gt;"))&gt;=1)+((COUNTIFS(AW43:AY44,2,AW43:AY44,"&lt;&gt;")+COUNTIFS(AW46:AY47,2,AW46:AY47,"&lt;&gt;"))&gt;=1))+((COUNTIFS(AW43:AY44,3,AW43:AY44,"&lt;&gt;")+COUNTIFS(AW46:AY47,3,AW46:AY47,"&lt;&gt;"))&gt;=1)+((COUNTIFS(AW43:AY44,4,AW43:AY44,"&lt;&gt;")+COUNTIFS(AW46:AY47,4,AW46:AY47,"&lt;&gt;"))&gt;=1)&gt;=2,U43+U44+U46+U47,0),IF((((COUNTIFS(AW43:AY43,1,AW43:AY43,"&lt;&gt;")+COUNTIFS(AW45:AY47,1,AW45:AY47,"&lt;&gt;"))&gt;=1)+((COUNTIFS(AW43:AY43,2,AW43:AY43,"&lt;&gt;")+COUNTIFS(AW45:AY47,2,AW45:AY47,"&lt;&gt;"))&gt;=1))+((COUNTIFS(AW43:AY43,3,AW43:AY43,"&lt;&gt;")+COUNTIFS(AW45:AY47,3,AW45:AY47,"&lt;&gt;"))&gt;=1)+((COUNTIFS(AW43:AY43,4,AW43:AY43,"&lt;&gt;")+COUNTIFS(AW45:AY47,4,AW45:AY47,"&lt;&gt;"))&gt;=1)&gt;=2,U43+U45+U46+U47,0),IF((((COUNTIFS(AW47:AY47,1,AW47:AY47,"&lt;&gt;")+COUNTIFS(AW43:AY45,1,AW43:AY45,"&lt;&gt;"))&gt;=1)+((COUNTIFS(AW47:AY47,2,AW47:AY47,"&lt;&gt;")+COUNTIFS(AW43:AY45,2,AW43:AY45,"&lt;&gt;"))&gt;=1))+((COUNTIFS(AW47:AY47,3,AW47:AY47,"&lt;&gt;")+COUNTIFS(AW43:AY45,3,AW43:AY45,"&lt;&gt;"))&gt;=1)+((COUNTIFS(AW47:AY47,4,AW47:AY47,"&lt;&gt;")+COUNTIFS(AW43:AY45,4,AW43:AY45,"&lt;&gt;"))&gt;=1)&gt;=2,U43+U44+U45+U47,0))))))))</f>
        <v/>
      </c>
      <c r="G41" s="325"/>
      <c r="H41" s="325"/>
      <c r="I41" s="330" t="s">
        <v>128</v>
      </c>
      <c r="J41" s="331"/>
      <c r="K41" s="331"/>
      <c r="L41" s="332"/>
      <c r="M41" s="177"/>
      <c r="N41" s="166" t="s">
        <v>178</v>
      </c>
      <c r="O41" s="195" t="str" cm="1">
        <f t="array" ref="O41">IF(F43="","",SUM(IF(AW43:AY47&lt;&gt;"",1/COUNTIF(AW43:AY47,AW43:AY47), 0)))</f>
        <v/>
      </c>
      <c r="P41" s="162"/>
      <c r="Q41" s="162"/>
      <c r="R41" s="162"/>
      <c r="S41" s="162"/>
      <c r="T41" s="162"/>
      <c r="V41" s="5"/>
      <c r="W41" s="294"/>
      <c r="X41" s="294"/>
      <c r="Y41" s="5"/>
      <c r="Z41" s="301" t="s">
        <v>326</v>
      </c>
      <c r="AA41" s="301" t="s">
        <v>327</v>
      </c>
      <c r="AB41" s="301" t="s">
        <v>328</v>
      </c>
      <c r="AC41" s="301" t="s">
        <v>322</v>
      </c>
      <c r="AD41" s="301" t="s">
        <v>324</v>
      </c>
      <c r="AE41" s="301" t="s">
        <v>323</v>
      </c>
      <c r="AF41" s="301" t="s">
        <v>321</v>
      </c>
      <c r="AG41" s="301" t="s">
        <v>320</v>
      </c>
      <c r="AH41" s="301" t="s">
        <v>319</v>
      </c>
      <c r="AI41" s="301" t="s">
        <v>330</v>
      </c>
      <c r="AJ41" s="43"/>
      <c r="AK41" s="43"/>
      <c r="AL41" s="43"/>
      <c r="AM41" s="301" t="s">
        <v>313</v>
      </c>
      <c r="AN41" s="301" t="s">
        <v>314</v>
      </c>
      <c r="AO41" s="301" t="s">
        <v>331</v>
      </c>
      <c r="AP41" s="301" t="s">
        <v>332</v>
      </c>
      <c r="AQ41" s="5"/>
      <c r="AR41" s="5"/>
      <c r="AS41" s="5"/>
      <c r="AT41" s="5"/>
      <c r="AU41" s="5"/>
      <c r="AV41" s="5"/>
      <c r="AW41" s="294" t="s">
        <v>164</v>
      </c>
      <c r="AX41" s="294"/>
      <c r="AY41" s="294"/>
      <c r="AZ41" s="5" t="s">
        <v>173</v>
      </c>
      <c r="BA41" s="294" t="s">
        <v>147</v>
      </c>
      <c r="BB41" s="301" t="s">
        <v>277</v>
      </c>
      <c r="BC41" s="294" t="s">
        <v>148</v>
      </c>
      <c r="BD41" s="294" t="s">
        <v>60</v>
      </c>
      <c r="BE41" s="5" t="s">
        <v>174</v>
      </c>
      <c r="BF41" s="5" t="s">
        <v>315</v>
      </c>
      <c r="BG41" s="301" t="s">
        <v>292</v>
      </c>
      <c r="BH41" s="294" t="s">
        <v>317</v>
      </c>
      <c r="BI41" s="294"/>
      <c r="BJ41" s="294"/>
      <c r="BK41" s="294"/>
      <c r="BL41" s="294"/>
      <c r="BM41" s="294" t="s">
        <v>318</v>
      </c>
      <c r="BN41" s="294"/>
      <c r="BO41" s="294"/>
      <c r="BP41" s="294"/>
      <c r="BQ41" s="294"/>
    </row>
    <row r="42" spans="1:69" s="1" customFormat="1" ht="18.75" customHeight="1" thickTop="1" thickBot="1" x14ac:dyDescent="0.35">
      <c r="A42" s="7" t="str">
        <f>E42</f>
        <v>Pat1</v>
      </c>
      <c r="B42" s="8" t="str">
        <f>IF(F41&lt;0,F41+1000,F41)</f>
        <v/>
      </c>
      <c r="C42" s="12" t="str">
        <f>IFERROR(IF(D42="","",IF(MAX(D42:D45)=D42,1,IF(LARGE(D42:D45,2)=D42,2,IF(LARGE(D42:D45,3)=D42,3,4)))),"-")</f>
        <v/>
      </c>
      <c r="D42" s="39" t="str">
        <f>IF(B42="","",F41)</f>
        <v/>
      </c>
      <c r="E42" s="327" t="s">
        <v>409</v>
      </c>
      <c r="F42" s="167" t="s">
        <v>117</v>
      </c>
      <c r="G42" s="168" t="s">
        <v>158</v>
      </c>
      <c r="H42" s="169" t="s">
        <v>161</v>
      </c>
      <c r="I42" s="170" t="s">
        <v>149</v>
      </c>
      <c r="J42" s="171" t="s">
        <v>275</v>
      </c>
      <c r="K42" s="172" t="s">
        <v>136</v>
      </c>
      <c r="L42" s="173" t="s">
        <v>13</v>
      </c>
      <c r="M42" s="178" t="s">
        <v>276</v>
      </c>
      <c r="N42" s="175" t="s">
        <v>118</v>
      </c>
      <c r="O42" s="167" t="s">
        <v>120</v>
      </c>
      <c r="P42" s="169" t="s">
        <v>122</v>
      </c>
      <c r="Q42" s="177" t="s">
        <v>309</v>
      </c>
      <c r="R42" s="168" t="s">
        <v>305</v>
      </c>
      <c r="S42" s="169" t="s">
        <v>306</v>
      </c>
      <c r="T42" s="176" t="s">
        <v>307</v>
      </c>
      <c r="U42" s="4" t="s">
        <v>123</v>
      </c>
      <c r="V42" s="5" t="s">
        <v>293</v>
      </c>
      <c r="W42" s="5" t="s">
        <v>124</v>
      </c>
      <c r="X42" s="5" t="s">
        <v>125</v>
      </c>
      <c r="Y42" s="5" t="s">
        <v>310</v>
      </c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5" t="s">
        <v>169</v>
      </c>
      <c r="AK42" s="5" t="s">
        <v>170</v>
      </c>
      <c r="AL42" s="5" t="s">
        <v>325</v>
      </c>
      <c r="AM42" s="301"/>
      <c r="AN42" s="301"/>
      <c r="AO42" s="301"/>
      <c r="AP42" s="301"/>
      <c r="AQ42" s="294" t="s">
        <v>165</v>
      </c>
      <c r="AR42" s="294"/>
      <c r="AS42" s="294" t="s">
        <v>166</v>
      </c>
      <c r="AT42" s="294"/>
      <c r="AU42" s="294" t="s">
        <v>312</v>
      </c>
      <c r="AV42" s="294"/>
      <c r="AW42" s="5" t="s">
        <v>162</v>
      </c>
      <c r="AX42" s="5" t="s">
        <v>163</v>
      </c>
      <c r="AY42" s="5" t="s">
        <v>311</v>
      </c>
      <c r="AZ42" s="5" t="s">
        <v>172</v>
      </c>
      <c r="BA42" s="294"/>
      <c r="BB42" s="301"/>
      <c r="BC42" s="294"/>
      <c r="BD42" s="294"/>
      <c r="BE42" s="5" t="s">
        <v>172</v>
      </c>
      <c r="BF42" s="5" t="s">
        <v>316</v>
      </c>
      <c r="BG42" s="301"/>
      <c r="BH42" s="5" t="s">
        <v>288</v>
      </c>
      <c r="BI42" s="5" t="s">
        <v>287</v>
      </c>
      <c r="BJ42" s="5" t="s">
        <v>291</v>
      </c>
      <c r="BK42" s="5" t="s">
        <v>290</v>
      </c>
      <c r="BL42" s="5" t="s">
        <v>296</v>
      </c>
      <c r="BM42" s="5" t="s">
        <v>288</v>
      </c>
      <c r="BN42" s="5" t="s">
        <v>287</v>
      </c>
      <c r="BO42" s="5" t="s">
        <v>291</v>
      </c>
      <c r="BP42" s="5" t="s">
        <v>290</v>
      </c>
      <c r="BQ42" s="5" t="s">
        <v>296</v>
      </c>
    </row>
    <row r="43" spans="1:69" s="1" customFormat="1" ht="18.75" customHeight="1" x14ac:dyDescent="0.3">
      <c r="A43" s="9" t="str">
        <f>E49</f>
        <v>Pat2</v>
      </c>
      <c r="B43" s="3" t="str">
        <f>IF(F48&lt;0,F48+1000,F48)</f>
        <v/>
      </c>
      <c r="C43" s="6" t="str">
        <f>IFERROR(IF(D43="","",IF(MAX(D42:D45)=D43,1,IF(LARGE(D42:D45,2)=D43,2,IF(LARGE(D42:D45,3)=D43,3,4)))),"-")</f>
        <v/>
      </c>
      <c r="D43" s="40" t="str">
        <f>IF(B43="","",F48)</f>
        <v/>
      </c>
      <c r="E43" s="328"/>
      <c r="F43" s="212"/>
      <c r="G43" s="243"/>
      <c r="H43" s="213"/>
      <c r="I43" s="215"/>
      <c r="J43" s="216"/>
      <c r="K43" s="217"/>
      <c r="L43" s="218"/>
      <c r="M43" s="219"/>
      <c r="N43" s="220"/>
      <c r="O43" s="213"/>
      <c r="P43" s="213"/>
      <c r="Q43" s="219"/>
      <c r="R43" s="220"/>
      <c r="S43" s="213"/>
      <c r="T43" s="221"/>
      <c r="U43" s="18" t="str" cm="1">
        <f t="array" aca="1" ref="U43" ca="1">IFERROR(IF(W43="","",IF(OR(W43="CAIDA",X43="CAIDA",AND(W43="CORTO",X43="")),0,ROUND(_xlfn.IFS(Z43=1,W43+AJ43,AA43=1,X43+AK43,AB43=1,Y43+AL43,AND(AC43=1,SUM(AC43:AE43)=1),AF43+AM43,AND(AD43=1,SUM(AC43:AE43)=1),AG43+AN43,AND(AE43=1,SUM(AC43:AE43)=1),AH43+AO43,AND(SUM(AC43:AE43)=2,AC43=1,AE43=1),MAX(AF43+OFFSET(AF43,0,7),AH43+OFFSET(AH43,0,7)),SUM(AC43:AE43)=3,AI43+AP43),1))),"Revisa")</f>
        <v/>
      </c>
      <c r="V43" s="38">
        <f>IF(F43="",0,IF(OR(F43&amp;G43=F44&amp;G44,F43&amp;G43=F45&amp;G45,F43&amp;G43=F46&amp;G46,F43&amp;G43=N44&amp;O44,F43&amp;G43=N45&amp;O45,F43&amp;G43=N46&amp;O46,F43&amp;G43=R44&amp;S44,F43&amp;G43=R45&amp;S45,F43&amp;G43=R46&amp;S46,F43&amp;G43=F47&amp;G47,F43&amp;G43=N47&amp;O47,F43&amp;G43=R47&amp;S47),1,IF(N43="",0,IF(OR(N43&amp;O43=F44&amp;G44,N43&amp;O43=F45&amp;G45,N43&amp;O43=F46&amp;G46,N43&amp;O43=N44&amp;O44,N43&amp;O43=N45&amp;O45,N43&amp;O43=N46&amp;O46,N43&amp;O43=R44&amp;S44,N43&amp;O43=R45&amp;S45,N43&amp;O43=R46&amp;S46,N43&amp;O43=F47&amp;G47,N43&amp;O43=N47&amp;O47,N43&amp;O43=R47&amp;S47),1,IF(R43="",0,IF(OR(R43&amp;S43=F44&amp;G44,R43&amp;S43=F45&amp;G45,R43&amp;S43=F46&amp;G46,R43&amp;S43=N44&amp;O44,R43&amp;S43=N45&amp;O45,R43&amp;S43=N46,O46,R43&amp;S43=R44&amp;S44,R43&amp;S43=R45&amp;S45,R43&amp;S43=R46&amp;S46,R43&amp;S43=F47&amp;G47,R43&amp;S43=N47&amp;O47,R43&amp;S43=R47&amp;S47),1,0))))))</f>
        <v>0</v>
      </c>
      <c r="W43" s="15" t="str">
        <f>IF(H43="","",IF(H43=0,"CAIDA",IF(H43=1,"CORTO",VLOOKUP(F43&amp;LEFT(G43,1),Table1[[Full_Name]:[METROS15]],Deducciones_Bonus_Tablas!$AF$1,FALSE))))</f>
        <v/>
      </c>
      <c r="X43" s="15" t="str">
        <f>IF(P43="","",IF(P43=0,"CAIDA",IF(P43=1,"CORTO",VLOOKUP(N43&amp;LEFT(O43,1),Table1[[Full_Name]:[METROS15]],Deducciones_Bonus_Tablas!$AF$1,FALSE))))</f>
        <v/>
      </c>
      <c r="Y43" s="15" t="str">
        <f>IF(T43="","",IF(T43=0,"CAIDA",IF(T43=1,"CORTO",VLOOKUP(R43&amp;LEFT(S43,1),Table1[[Full_Name]:[METROS15]],Deducciones_Bonus_Tablas!$AF$1,FALSE))))</f>
        <v/>
      </c>
      <c r="Z43" s="38">
        <f>IF(OR(W43="CAIDA",X43="CAIDA",Y43="CAIDA",W43="CORTO",SUM(AC43:AE43)&gt;0),0,IF(AND(W43&gt;0,OR(X43="",X43="CORTO",M43&gt;2,BH43=22,BH43=33,BI43=11,BK43=1,BL43=1),OR(Y43="",Y43="CORTO",M43+P43+Q43&gt;2,BM43=1)),1,0))</f>
        <v>1</v>
      </c>
      <c r="AA43" s="38">
        <f>IF(OR(X43="CAIDA",Y43="CAIDA",W43="CAIDA",X43="CORTO",SUM(AC43:AE43)&gt;0),0,IF(OR(AND(BI43=1,BN43=11),AND(X43&gt;0,OR(Y43="",Y43="CORTO",BM43=22,BM43=33,BN43=11,BP43=1,BQ43=1),OR(W43="",W43="CORTO",BH43=2,BH43=3,BI43=1,BJ43=1,BL43=11))),1,0))</f>
        <v>1</v>
      </c>
      <c r="AB43" s="38">
        <f>IF(OR(Y43="CAIDA",W43="CAIDA",X43="CAIDA",Y43="CORTO",SUM(AC43:AE43)&gt;0),0,IF(AND(Y43&gt;0,OR(W43="",W43="CORTO",BH43=1),OR(X43="",X43="CORTO",BN43=1,BQ43=11)),1,0))</f>
        <v>1</v>
      </c>
      <c r="AC43" s="38">
        <f>IF(OR(H43&lt;2,P43&lt;2,BH43=2,BH43=22,BH43=3,BH43=33,BI43=1,BI43=11,BJ43=1,BK43=1,BL43=1,BL43=11,M43&gt;2,AND(BH43=1,OR(BN43=1,BQ43=11))),0,1)</f>
        <v>0</v>
      </c>
      <c r="AD43" s="38">
        <f>IF(OR(P43&lt;2,T43&lt;2,BM43=2,BM43=22,BM43=3,BM43=33,BN43=1,BN43=11,BO43=1,BP43=1,BQ43=1,BQ43=11,Q43&gt;2,BM43=1),0,1)</f>
        <v>0</v>
      </c>
      <c r="AE43" s="38">
        <f>IF(OR(H43&lt;2,T43&lt;2,BH43=2,BM43=22,BH43=3,BM43=33,BI43=1,BN43=11,BJ43=1,BP43=1,BQ43=1,BL43=11,Q43&gt;2,M43&gt;2,AND(P43=1,M43+Q43&gt;1),AND(OR(BI43=11,BK43=1,BL43=1),BM43=1),AND(OR(BN43=1,BK43=1,BL43=1),BH43=1)),0,1)</f>
        <v>0</v>
      </c>
      <c r="AF43" s="15" t="str">
        <f>IF(AC43=0,"",MAX(W43,X43)+VLOOKUP(MIN(AQ43,AS43),Deducciones_Bonus_Tablas!$H$2:$I$41,2,FALSE)*(IF(F43=N43,Deducciones_Bonus_Tablas!$N$34,IF(ABS(AQ43-AS43)&lt;=4,Deducciones_Bonus_Tablas!$N$32,IF(ABS(AQ43-AS43)&lt;=10,Deducciones_Bonus_Tablas!$N$33,IF(ABS(AQ43-AS43)&gt;10,Deducciones_Bonus_Tablas!$N$34))))+IF(AS43&gt;AQ43,Deducciones_Bonus_Tablas!$Q$31,IF(AS43&lt;AQ43,Deducciones_Bonus_Tablas!$Q$33,0))))</f>
        <v/>
      </c>
      <c r="AG43" s="15" t="str">
        <f>IF(AD43=0,"",MAX(X43,Y43)+VLOOKUP(MIN(AS43,AU43),Deducciones_Bonus_Tablas!$H$2:$I$41,2,FALSE)*(IF(N43=R43,Deducciones_Bonus_Tablas!$N$34,IF(ABS(AS43-AU43)&lt;=4,Deducciones_Bonus_Tablas!$N$32,IF(ABS(AS43-AU43)&lt;=10,Deducciones_Bonus_Tablas!$N$33,IF(ABS(AS43-AU43)&gt;10,Deducciones_Bonus_Tablas!$N$34))))+IF(AU43&gt;AS43,Deducciones_Bonus_Tablas!$Q$31,IF(AU43&lt;AS43,Deducciones_Bonus_Tablas!$Q$33,0))))</f>
        <v/>
      </c>
      <c r="AH43" s="15" t="str">
        <f>IF(AE43=0,"",MAX(W43,Y43)+VLOOKUP(MIN(AQ43,AU43),Deducciones_Bonus_Tablas!$H$2:$I$41,2,FALSE)*(IF(F43=R43,Deducciones_Bonus_Tablas!$N$34,IF(ABS(AQ43-AU43)&lt;=4,Deducciones_Bonus_Tablas!$N$32,IF(ABS(AQ43-AU43)&lt;=10,Deducciones_Bonus_Tablas!$N$33,IF(ABS(AQ43-AU43)&gt;10,Deducciones_Bonus_Tablas!$N$34))))+IF(AU43&gt;AQ43,Deducciones_Bonus_Tablas!$Q$31,IF(AU43&lt;AQ43,Deducciones_Bonus_Tablas!$Q$33,0))))</f>
        <v/>
      </c>
      <c r="AI43" s="15" t="str">
        <f>IF(OR(AC43&lt;&gt;1,AD43&lt;&gt;1,AE43&lt;&gt;1),"",MAX(W43,X43,Y43)+VLOOKUP(MIN(AQ43,AS43),Deducciones_Bonus_Tablas!$H$2:$I$41,2,FALSE)*(IF(F43=N43,Deducciones_Bonus_Tablas!$N$34,IF(ABS(AQ43-AS43)&lt;=4,Deducciones_Bonus_Tablas!$N$32,IF(ABS(AQ43-AS43)&lt;=10,Deducciones_Bonus_Tablas!$N$33,IF(ABS(AQ43-AS43)&gt;10,Deducciones_Bonus_Tablas!$N$34))))+IF(AS43&gt;AQ43,Deducciones_Bonus_Tablas!$Q$31,IF(AS43&lt;AQ43,Deducciones_Bonus_Tablas!$Q$33,0)))+VLOOKUP(MIN(AS43,AU43),Deducciones_Bonus_Tablas!$H$2:$I$41,2,FALSE)*(IF(N43=R43,Deducciones_Bonus_Tablas!$N$34,IF(ABS(AS43-AU43)&lt;=4,Deducciones_Bonus_Tablas!$N$32,IF(ABS(AS43-AU43)&lt;=10,Deducciones_Bonus_Tablas!$N$33,IF(ABS(AS43-AU43)&gt;10,Deducciones_Bonus_Tablas!$N$34))))+IF(AU43&gt;AS43,Deducciones_Bonus_Tablas!$Q$31,IF(AU43&lt;AS43,Deducciones_Bonus_Tablas!$Q$33,0))))</f>
        <v/>
      </c>
      <c r="AJ43" s="15" t="str">
        <f>IF(W43="","",IF(OR(W43="CAIDA",W43="CORTO"),"",IF(SUM(AC43:AE43)=0,W43*(SUM(AZ43:BD43)+BG43),"COMBO")))</f>
        <v/>
      </c>
      <c r="AK43" s="15" t="str">
        <f>IF(X43="","",IF(OR(X43="CAIDA",X43="CORTO"),"",IF(SUM(AC43:AE43)=0,X43*(SUM(BA43:BE43)+BG43),"COMBO")))</f>
        <v/>
      </c>
      <c r="AL43" s="15" t="str">
        <f>IF(Y43="","",IF(OR(Y43="CAIDA",Y43="CORTO"),"",IF(SUM(AC43:AE43)=0,Y43*(SUM(BA43:BD43)+BF43+BG43),"COMBO")))</f>
        <v/>
      </c>
      <c r="AM43" s="15" t="str">
        <f>IF(OR(SUM(AC43:AE43)=3,AC43&lt;&gt;1),"",AF43*(SUM(BA43:BC43)+(W43*AZ43+X43*BE43)/(W43+X43)+BG43+IF(AW43&lt;&gt;AX43,Deducciones_Bonus_Tablas!$N$43,0))+X43*BD43)</f>
        <v/>
      </c>
      <c r="AN43" s="15" t="str">
        <f>IF(OR(SUM(AC43:AE43)=3,AD43&lt;&gt;1),"",AG43*(SUM(BA43:BC43)+(X43*BE43+Y43*BF43)/(X43+Y43)+BG43+IF(AX43&lt;&gt;AY43,Deducciones_Bonus_Tablas!$N$43,0))+Y43*BD43)</f>
        <v/>
      </c>
      <c r="AO43" s="15" t="str">
        <f>IF(OR(SUM(AC43:AE43)=3,AE43&lt;&gt;1),"",AH43*(SUM(BA43:BC43)+(W43*AZ43+Y43*BF43)/(W43+Y43)+BG43+IF(AW43&lt;&gt;AY43,Deducciones_Bonus_Tablas!$N$43,0))+Y43*BD43)</f>
        <v/>
      </c>
      <c r="AP43" s="15" t="str">
        <f>IF(SUM(AC43:AE43)&lt;&gt;3,"",AI43*(SUM(BA43:BC43)+(W43*AZ43+X43*BE43+Y43*BF43)/(W43+X43+BF43)+BG43+Deducciones_Bonus_Tablas!$N$44+(COUNTA(_xlfn.UNIQUE(AW43:AY43,TRUE,FALSE))-1)*Deducciones_Bonus_Tablas!$N$43)+Y43*BD43)</f>
        <v/>
      </c>
      <c r="AQ43" s="38" t="str">
        <f>IF(H43&lt;2,"",VLOOKUP(F43&amp;LEFT(G43,1),Table1[[Full_Name]:[METROS15]],Deducciones_Bonus_Tablas!$AE$1,FALSE))</f>
        <v/>
      </c>
      <c r="AR43" s="38" t="str">
        <f>IF(H43&lt;2,"",VLOOKUP(F43&amp;LEFT(G43,1),Table1[[Full_Name]:[METROS15]],Deducciones_Bonus_Tablas!$AD$1,FALSE))</f>
        <v/>
      </c>
      <c r="AS43" s="38" t="str">
        <f>IF(P43&lt;2,"",VLOOKUP(N43&amp;LEFT(O43,1),Table1[[Full_Name]:[METROS15]],Deducciones_Bonus_Tablas!$AE$1,FALSE))</f>
        <v/>
      </c>
      <c r="AT43" s="38" t="str">
        <f>IF(P43&lt;2,"",VLOOKUP(N43&amp;LEFT(O43,1),Table1[[Full_Name]:[METROS15]],Deducciones_Bonus_Tablas!$AD$1,FALSE))</f>
        <v/>
      </c>
      <c r="AU43" s="38" t="str">
        <f>IF(T43&lt;2,"",VLOOKUP(R43&amp;LEFT(S43,1),Table1[[Full_Name]:[METROS15]],Deducciones_Bonus_Tablas!$AE$1,FALSE))</f>
        <v/>
      </c>
      <c r="AV43" s="38" t="str">
        <f>IF(T43&lt;2,"",VLOOKUP(R43&amp;LEFT(S43,1),Table1[[Full_Name]:[METROS15]],Deducciones_Bonus_Tablas!$AD$1,FALSE))</f>
        <v/>
      </c>
      <c r="AW43" s="38" t="str">
        <f>IF(H43&lt;2,"",VLOOKUP(F43&amp;LEFT(G43,1),Table1[[Full_Name]:[METROS15]],Deducciones_Bonus_Tablas!$AC$1,FALSE))</f>
        <v/>
      </c>
      <c r="AX43" s="38" t="str">
        <f>IF(P43&lt;2,"",VLOOKUP(N43&amp;LEFT(O43,1),Table1[[Full_Name]:[METROS15]],Deducciones_Bonus_Tablas!$AC$1,FALSE))</f>
        <v/>
      </c>
      <c r="AY43" s="38" t="str">
        <f>IF(T43&lt;2,"",VLOOKUP(R43&amp;LEFT(S43,1),Table1[[Full_Name]:[METROS15]],Deducciones_Bonus_Tablas!$AC$1,FALSE))</f>
        <v/>
      </c>
      <c r="AZ43" s="54" t="str">
        <f>IF(F43="","",IF(OR(H43=0,H43=""),"CAIDA",IF(H43=1,"CORTO",IF(OR(BH43=2,BH43=3,BI43=1,BJ43=1,BL43=11),0,IF(SUM(AC43:AE43)=0,INDEX(Table1[[Full_Name]:[METROS15]],MATCH(F43&amp;LEFT(G43,1),Table1[Full_Name],0),MATCH("I"&amp;H43,Deducciones_Bonus_Tablas!$AB$2:$BN$2,0)),INDEX(Table1[[Full_Name]:[METROS15]],MATCH(F43&amp;LEFT(G43,1),Table1[Full_Name],0),MATCH("C"&amp;H43,Deducciones_Bonus_Tablas!$AB$2:$BN$2,0)))))))</f>
        <v/>
      </c>
      <c r="BA43" s="5" cm="1">
        <f t="array" ref="BA43">IF(OR(I43="",F43="",I43="B"),0,_xlfn.IFS($Z43=1,VLOOKUP($F43&amp;LEFT($G43,1),Table1[[Full_Name]:[METROS15]],MATCH("C"&amp;I43,Deducciones_Bonus_Tablas!$AB$2:$BN$2,0),FALSE),$AA43=1,VLOOKUP($N43&amp;LEFT($O43,1),Table1[[Full_Name]:[METROS15]],MATCH("C"&amp;I43,Deducciones_Bonus_Tablas!$AB$2:$BN$2,0),FALSE),$AB43=1,VLOOKUP($R43&amp;LEFT($S43,1),Table1[[Full_Name]:[METROS15]],MATCH("C"&amp;I43,Deducciones_Bonus_Tablas!$AB$2:$BN$2,0),FALSE),$AC43=1,AVERAGE(VLOOKUP($F43&amp;LEFT($G43,1),Table1[[Full_Name]:[METROS15]],MATCH("C"&amp;I43,Deducciones_Bonus_Tablas!$AB$2:$BN$2,0),FALSE),VLOOKUP($N43&amp;LEFT($O43,1),Table1[[Full_Name]:[METROS15]],MATCH("C"&amp;I43,Deducciones_Bonus_Tablas!$AB$2:$BN$2,0),FALSE)),$AD43=1,AVERAGE(VLOOKUP($R43&amp;LEFT($S43,1),Table1[[Full_Name]:[METROS15]],MATCH("C"&amp;I43,Deducciones_Bonus_Tablas!$AB$2:$BN$2,0),FALSE),VLOOKUP($N43&amp;LEFT($O43,1),Table1[[Full_Name]:[METROS15]],MATCH("C"&amp;I43,Deducciones_Bonus_Tablas!$AB$2:$BN$2,0),FALSE)),$AE43=1,AVERAGE(VLOOKUP($R43&amp;LEFT($S43,1),Table1[[Full_Name]:[METROS15]],MATCH("C"&amp;I43,Deducciones_Bonus_Tablas!$AB$2:$BN$2,0),FALSE),VLOOKUP($F43&amp;LEFT($G43,1),Table1[[Full_Name]:[METROS15]],MATCH("C"&amp;I43,Deducciones_Bonus_Tablas!$AB$2:$BN$2,0),FALSE))))</f>
        <v>0</v>
      </c>
      <c r="BB43" s="5" cm="1">
        <f t="array" ref="BB43">IF(OR(J43="",G43="",J43="B"),0,_xlfn.IFS($Z43=1,VLOOKUP($F43&amp;LEFT($G43,1),Table1[[Full_Name]:[METROS15]],MATCH("T"&amp;J43,Deducciones_Bonus_Tablas!$AB$2:$BN$2,0),FALSE),$AA43=1,VLOOKUP($N43&amp;LEFT($O43,1),Table1[[Full_Name]:[METROS15]],MATCH("T"&amp;J43,Deducciones_Bonus_Tablas!$AB$2:$BN$2,0),FALSE),$AB43=1,VLOOKUP($R43&amp;LEFT($S43,1),Table1[[Full_Name]:[METROS15]],MATCH("T"&amp;J43,Deducciones_Bonus_Tablas!$AB$2:$BN$2,0),FALSE),$AC43=1,AVERAGE(VLOOKUP($F43&amp;LEFT($G43,1),Table1[[Full_Name]:[METROS15]],MATCH("T"&amp;J43,Deducciones_Bonus_Tablas!$AB$2:$BN$2,0),FALSE),VLOOKUP($N43&amp;LEFT($O43,1),Table1[[Full_Name]:[METROS15]],MATCH("T"&amp;J43,Deducciones_Bonus_Tablas!$AB$2:$BN$2,0),FALSE)),$AD43=1,AVERAGE(VLOOKUP($R43&amp;LEFT($S43,1),Table1[[Full_Name]:[METROS15]],MATCH("T"&amp;J43,Deducciones_Bonus_Tablas!$AB$2:$BN$2,0),FALSE),VLOOKUP($N43&amp;LEFT($O43,1),Table1[[Full_Name]:[METROS15]],MATCH("T"&amp;J43,Deducciones_Bonus_Tablas!$AB$2:$BN$2,0),FALSE)),$AE43=1,AVERAGE(VLOOKUP($R43&amp;LEFT($S43,1),Table1[[Full_Name]:[METROS15]],MATCH("T"&amp;J43,Deducciones_Bonus_Tablas!$AB$2:$BN$2,0),FALSE),VLOOKUP($F43&amp;LEFT($G43,1),Table1[[Full_Name]:[METROS15]],MATCH("T"&amp;J43,Deducciones_Bonus_Tablas!$AB$2:$BN$2,0),FALSE))))</f>
        <v>0</v>
      </c>
      <c r="BC43" s="5" cm="1">
        <f t="array" ref="BC43">IF(OR(K43="",H43="",K43="B"),0,_xlfn.IFS($Z43=1,VLOOKUP($F43&amp;LEFT($G43,1),Table1[[Full_Name]:[METROS15]],MATCH("P"&amp;K43,Deducciones_Bonus_Tablas!$AB$2:$BN$2,0),FALSE),$AA43=1,VLOOKUP($N43&amp;LEFT($O43,1),Table1[[Full_Name]:[METROS15]],MATCH("P"&amp;K43,Deducciones_Bonus_Tablas!$AB$2:$BN$2,0),FALSE),$AB43=1,VLOOKUP($R43&amp;LEFT($S43,1),Table1[[Full_Name]:[METROS15]],MATCH("P"&amp;K43,Deducciones_Bonus_Tablas!$AB$2:$BN$2,0),FALSE),$AC43=1,AVERAGE(VLOOKUP($F43&amp;LEFT($G43,1),Table1[[Full_Name]:[METROS15]],MATCH("P"&amp;K43,Deducciones_Bonus_Tablas!$AB$2:$BN$2,0),FALSE),VLOOKUP($N43&amp;LEFT($O43,1),Table1[[Full_Name]:[METROS15]],MATCH("P"&amp;K43,Deducciones_Bonus_Tablas!$AB$2:$BN$2,0),FALSE)),$AD43=1,AVERAGE(VLOOKUP($R43&amp;LEFT($S43,1),Table1[[Full_Name]:[METROS15]],MATCH("P"&amp;K43,Deducciones_Bonus_Tablas!$AB$2:$BN$2,0),FALSE),VLOOKUP($N43&amp;LEFT($O43,1),Table1[[Full_Name]:[METROS15]],MATCH("P"&amp;K43,Deducciones_Bonus_Tablas!$AB$2:$BN$2,0),FALSE)),$AE43=1,AVERAGE(VLOOKUP($R43&amp;LEFT($S43,1),Table1[[Full_Name]:[METROS15]],MATCH("P"&amp;K43,Deducciones_Bonus_Tablas!$AB$2:$BN$2,0),FALSE),VLOOKUP($F43&amp;LEFT($G43,1),Table1[[Full_Name]:[METROS15]],MATCH("P"&amp;K43,Deducciones_Bonus_Tablas!$AB$2:$BN$2,0),FALSE))))</f>
        <v>0</v>
      </c>
      <c r="BD43" s="5">
        <f>IF(OR(F43="",AND(OR(L43="",L43="S"),BK43=0,OR(BI43=0,BI43=1),OR(BL43=0,BL43=11,AND(BL43=1,Q43&lt;3,T43&gt;1)),OR(BQ43=0,BQ43=11),BP43=0,BH43&lt;&gt;33,BM43&lt;&gt;33,BI43&lt;&gt;11,BN43&lt;&gt;11)),0,IF(Z43=1,VLOOKUP($F43&amp;LEFT($G43,1),Table1[[Full_Name]:[METROS15]],MATCH(IF(OR(BK43=1,BL43=1,BI43=11,BH43=33),"N",L43),Deducciones_Bonus_Tablas!$AB$2:$BN$2,0),FALSE),IF(OR(AA43=1,AND(AC43=1,SUM(AC43:AE43)=1),AND(AD43=1,OR(BP43=1,BQ43=1,BN43=11,BM43=33))),VLOOKUP($N43&amp;LEFT($O43,1),Table1[[Full_Name]:[METROS15]],MATCH(IF(OR(BP43=1,BQ43=1,BN43=11,BM43=33),"N",L43),Deducciones_Bonus_Tablas!$AB$2:$BN$2,0),FALSE),VLOOKUP($R43&amp;LEFT($S43,1),Table1[[Full_Name]:[METROS15]],MATCH(L43,Deducciones_Bonus_Tablas!$AB$2:$BN$2,0),FALSE))))</f>
        <v>0</v>
      </c>
      <c r="BE43" s="54" t="str">
        <f>IF(N43="","",IF(OR(P43=1,P43=0,BH43=22,BH43=33,BI43=11,BK43=1,BL43=1,BM43=2,BM43=3,BN43=1,BO43=1,BQ43=11),0,IF(SUM(AC43:AE43)=0,INDEX(Table1[[Full_Name]:[METROS15]],MATCH(N43&amp;LEFT(O43,1),Table1[Full_Name],0),MATCH("I"&amp;P43,Deducciones_Bonus_Tablas!$AB$2:$BN$2,0)),INDEX(Table1[[Full_Name]:[METROS15]],MATCH(N43&amp;LEFT(O43,1),Table1[Full_Name],0),MATCH("C"&amp;P43,Deducciones_Bonus_Tablas!$AB$2:$BN$2,0)))))</f>
        <v/>
      </c>
      <c r="BF43" s="54" t="str">
        <f>IF(R43="","",IF(OR(T43=1,T43=0,BM43=22,BM43=33,BN43=11,BP43=1,BQ43=1),0,IF(SUM(AC43:AE43)=0,INDEX(Table1[[Full_Name]:[METROS15]],MATCH(R43&amp;LEFT(S43,1),Table1[Full_Name],0),MATCH("I"&amp;T43,Deducciones_Bonus_Tablas!$AB$2:$BN$2,0)),INDEX(Table1[[Full_Name]:[METROS15]],MATCH(R43&amp;LEFT(S43,1),Table1[Full_Name],0),MATCH("C"&amp;T43,Deducciones_Bonus_Tablas!$AB$2:$BN$2,0)))))</f>
        <v/>
      </c>
      <c r="BG43" s="5">
        <f>IF(OR(BH43=2,BH43=3,BH43=33,BI43=1,BI43=11,BJ43=1,BM43=2,BM43=22,BM43=3,BM43=33,BN43=1,BN43=11,BO43=1),Deducciones_Bonus_Tablas!$N$45,0)+IF(AND(OR(BH43=2,BH43=3,BI43=1,BJ43=1),OR(BM43=33,BN43=11)),Deducciones_Bonus_Tablas!$N$46,0)</f>
        <v>0</v>
      </c>
      <c r="BH43" s="5">
        <f>IF(OR(H43&lt;2,P43&lt;2),0,IF(OR(AR43&lt;&gt;"E",AT43&lt;&gt;"E"),0,IF(AND(COUNTIF(Table2[Excepcion E],F43&amp;LEFT(G43,1))=1,COUNTIF(Table2[Excepcion E],N43&amp;LEFT(O43,1))=1),1,IF(COUNTIF(Table2[Excepcion E],F43&amp;LEFT(G43,1))=1,IF(F43=N43,2,IF(AND(AW43=AX43,G43=O43),3,4)),IF(COUNTIF(Table2[Excepcion E],N43&amp;LEFT(O43,1)),IF(F43=N43,22,IF(AND(AW43=AX43,G43=O43),33,4)),5)))))</f>
        <v>0</v>
      </c>
      <c r="BI43" s="5">
        <f>IF(OR(H43&lt;2,P43&lt;2),0,IF(AND(COUNTIF(Table2[Excepcion E],F43&amp;LEFT(G43,1))=1,AT43&lt;&gt;"E"),1,IF(AND(COUNTIF(Table2[Excepcion E],N43&amp;LEFT(O43,1))=1,AR43&lt;&gt;"E"),11,0)))</f>
        <v>0</v>
      </c>
      <c r="BJ43" s="5" t="str">
        <f>IF(OR(H43&lt;2,P43&lt;2),"",IF(AND(F43=N43,OR(LEFT(G43,1)="8",LEFT(G43,1)="5"),LEFT(O43,1)="2"),1,0))</f>
        <v/>
      </c>
      <c r="BK43" s="5">
        <f>IF(OR(H43&lt;2,P43&lt;2),0,IF(AND(F43=N43,OR(AND(LEFT(G43,1)="2",OR(LEFT(O43,1)="8",LEFT(O43,1)="5")),AND(LEFT(G43,1)="5",LEFT(O43,1)="8"))),1,0))</f>
        <v>0</v>
      </c>
      <c r="BL43" s="5">
        <f>IF(OR(H43&lt;2,P43&lt;2),0,IF(AND(OR(AR43="A",AR43="B"),OR(AT43="E",AND(AT43="D",O43=8))),1,IF(AND(OR(AT43="A",AT43="B"),OR(AR43="E",AND(AR43="D",G43=8))),11,0)))</f>
        <v>0</v>
      </c>
      <c r="BM43" s="5">
        <f>IF(OR(P43&lt;2,T43&lt;2),0,IF(OR(AT43&lt;&gt;"E",AV43&lt;&gt;"E"),0,IF(AND(COUNTIF(Table2[Excepcion E],N43&amp;LEFT(O43,1))=1,COUNTIF(Table2[Excepcion E],R43&amp;LEFT(S43,1))=1),1,IF(COUNTIF(Table2[Excepcion E],N43&amp;LEFT(O43,1))=1,IF(N43=R43,2,IF(AND(AX43=AY43,O43=S43),3,4)),IF(COUNTIF(Table2[Excepcion E],R43&amp;LEFT(S43,1)),IF(N43=R43,22,IF(AND(AX43=AY43,O43=S43),33,4)),5)))))</f>
        <v>0</v>
      </c>
      <c r="BN43" s="5">
        <f>IF(OR(P43&lt;2,T43&lt;2),0,IF(AND(COUNTIF(Table2[Excepcion E],N43&amp;LEFT(O43,1))=1,AV43&lt;&gt;"E"),1,IF(AND(COUNTIF(Table2[Excepcion E],R43&amp;LEFT(S43,1))=1,AT43&lt;&gt;"E"),11,0)))</f>
        <v>0</v>
      </c>
      <c r="BO43" s="5" t="str">
        <f>IF(OR(P43&lt;2,T43&lt;2),"",IF(AND(N43=R43,OR(LEFT(O43,1)="8",LEFT(O43,1)="5"),LEFT(S43,1)="2"),1,0))</f>
        <v/>
      </c>
      <c r="BP43" s="5">
        <f>IF(OR(P43&lt;2,T43&lt;2),0,IF(AND(N43=R43,OR(AND(LEFT(O43,1)="2",OR(LEFT(S43,1)="8",LEFT(S43,1)="5")),AND(LEFT(O43,1)="5",LEFT(S43,1)="8"))),1,0))</f>
        <v>0</v>
      </c>
      <c r="BQ43" s="5">
        <f>IF(OR(P43&lt;2,T43&lt;2),0,IF(AND(OR(AT43="A",AT43="B"),OR(AV43="E",AND(AV43="D",T43=8))),1,IF(AND(OR(AV43="A",AV43="B"),OR(AT43="E",AND(AT43="D",O43=8))),11,0)))</f>
        <v>0</v>
      </c>
    </row>
    <row r="44" spans="1:69" s="1" customFormat="1" ht="18.75" customHeight="1" x14ac:dyDescent="0.3">
      <c r="A44" s="9" t="str">
        <f>E56</f>
        <v>Pat3</v>
      </c>
      <c r="B44" s="3" t="str">
        <f>IF(F55&lt;0,F55+1000,F55)</f>
        <v/>
      </c>
      <c r="C44" s="6" t="str">
        <f>IFERROR(IF(D44="","",IF(MAX(D42:D45)=D44,1,IF(LARGE(D42:D45,2)=D44,2,IF(LARGE(D42:D45,3)=D44,3,4)))),"-")</f>
        <v/>
      </c>
      <c r="D44" s="40" t="str">
        <f>IF(B44="","",F55)</f>
        <v/>
      </c>
      <c r="E44" s="328"/>
      <c r="F44" s="212"/>
      <c r="G44" s="243"/>
      <c r="H44" s="213"/>
      <c r="I44" s="215"/>
      <c r="J44" s="216"/>
      <c r="K44" s="217"/>
      <c r="L44" s="218"/>
      <c r="M44" s="219"/>
      <c r="N44" s="220"/>
      <c r="O44" s="213"/>
      <c r="P44" s="213"/>
      <c r="Q44" s="219"/>
      <c r="R44" s="220"/>
      <c r="S44" s="213"/>
      <c r="T44" s="221"/>
      <c r="U44" s="19" t="str" cm="1">
        <f t="array" aca="1" ref="U44" ca="1">IFERROR(IF(W44="","",IF(OR(W44="CAIDA",X44="CAIDA",AND(W44="CORTO",X44="")),0,ROUND(_xlfn.IFS(Z44=1,W44+AJ44,AA44=1,X44+AK44,AB44=1,Y44+AL44,AND(AC44=1,SUM(AC44:AE44)=1),AF44+AM44,AND(AD44=1,SUM(AC44:AE44)=1),AG44+AN44,AND(AE44=1,SUM(AC44:AE44)=1),AH44+AO44,AND(SUM(AC44:AE44)=2,AC44=1,AE44=1),MAX(AF44+OFFSET(AF44,0,7),AH44+OFFSET(AH44,0,7)),SUM(AC44:AE44)=3,AI44+AP44),1))),"Revisa")</f>
        <v/>
      </c>
      <c r="V44" s="38">
        <f>IF(F44="",0,IF(OR(F44&amp;G44=F45&amp;G45,F44&amp;G44=F46&amp;G46,F44&amp;G44=F47&amp;G47,F44&amp;G44=N45&amp;O45,F44&amp;G44=N46&amp;O46,F44&amp;G44=N47&amp;O47,F44&amp;G44=R45&amp;S45,F44&amp;G44=R46&amp;S46,F44&amp;G44=R47&amp;S47,F44&amp;G44=F43&amp;G43,F44&amp;G44=N43&amp;O43,F44&amp;G44=R43&amp;S43),1,IF(N44="",0,IF(OR(N44&amp;O44=F45&amp;G45,N44&amp;O44=F46&amp;G46,N44&amp;O44=F47&amp;G47,N44&amp;O44=N45&amp;O45,N44&amp;O44=N46&amp;O46,N44&amp;O44=N47&amp;O47,N44&amp;O44=R45&amp;S45,N44&amp;O44=R46&amp;S46,N44&amp;O44=R47&amp;S47,N44&amp;O44=F43&amp;G43,N44&amp;O44=N43&amp;O43,N44&amp;O44=R43&amp;S43),1,IF(R44="",0,IF(OR(R44&amp;S44=F45&amp;G45,R44&amp;S44=F46&amp;G46,R44&amp;S44=F47&amp;G47,R44&amp;S44=N45&amp;O45,R44&amp;S44=N46&amp;O46,R44&amp;S44=N47,O47,R44&amp;S44=R45&amp;S45,R44&amp;S44=R46&amp;S46,R44&amp;S44=R47&amp;S47,R44&amp;S44=F43&amp;G43,R44&amp;S44=N43&amp;O43,R44&amp;S44=R43&amp;S43),1,0))))))</f>
        <v>0</v>
      </c>
      <c r="W44" s="15" t="str">
        <f>IF(H44="","",IF(H44=0,"CAIDA",IF(H44=1,"CORTO",VLOOKUP(F44&amp;LEFT(G44,1),Table1[[Full_Name]:[METROS15]],Deducciones_Bonus_Tablas!$AF$1,FALSE))))</f>
        <v/>
      </c>
      <c r="X44" s="15" t="str">
        <f>IF(P44="","",IF(P44=0,"CAIDA",IF(P44=1,"CORTO",VLOOKUP(N44&amp;LEFT(O44,1),Table1[[Full_Name]:[METROS15]],Deducciones_Bonus_Tablas!$AF$1,FALSE))))</f>
        <v/>
      </c>
      <c r="Y44" s="15" t="str">
        <f>IF(T44="","",IF(T44=0,"CAIDA",IF(T44=1,"CORTO",VLOOKUP(R44&amp;LEFT(S44,1),Table1[[Full_Name]:[METROS15]],Deducciones_Bonus_Tablas!$AF$1,FALSE))))</f>
        <v/>
      </c>
      <c r="Z44" s="38">
        <f t="shared" ref="Z44:Z46" si="75">IF(OR(W44="CAIDA",X44="CAIDA",Y44="CAIDA",W44="CORTO",SUM(AC44:AE44)&gt;0),0,IF(AND(W44&gt;0,OR(X44="",X44="CORTO",M44&gt;2,BH44=22,BH44=33,BI44=11,BK44=1,BL44=1),OR(Y44="",Y44="CORTO",M44+P44+Q44&gt;2,BM44=1)),1,0))</f>
        <v>1</v>
      </c>
      <c r="AA44" s="38">
        <f t="shared" ref="AA44:AA46" si="76">IF(OR(X44="CAIDA",Y44="CAIDA",W44="CAIDA",X44="CORTO",SUM(AC44:AE44)&gt;0),0,IF(OR(AND(BI44=1,BN44=11),AND(X44&gt;0,OR(Y44="",Y44="CORTO",BM44=22,BM44=33,BN44=11,BP44=1,BQ44=1),OR(W44="",W44="CORTO",BH44=2,BH44=3,BI44=1,BJ44=1,BL44=11))),1,0))</f>
        <v>1</v>
      </c>
      <c r="AB44" s="38">
        <f t="shared" ref="AB44:AB46" si="77">IF(OR(Y44="CAIDA",W44="CAIDA",X44="CAIDA",Y44="CORTO",SUM(AC44:AE44)&gt;0),0,IF(AND(Y44&gt;0,OR(W44="",W44="CORTO",BH44=1),OR(X44="",X44="CORTO",BN44=1,BQ44=11)),1,0))</f>
        <v>1</v>
      </c>
      <c r="AC44" s="38">
        <f t="shared" ref="AC44:AC46" si="78">IF(OR(H44&lt;2,P44&lt;2,BH44=2,BH44=22,BH44=3,BH44=33,BI44=1,BI44=11,BJ44=1,BK44=1,BL44=1,BL44=11,M44&gt;2,AND(BH44=1,OR(BN44=1,BQ44=11))),0,1)</f>
        <v>0</v>
      </c>
      <c r="AD44" s="38">
        <f t="shared" ref="AD44:AD46" si="79">IF(OR(P44&lt;2,T44&lt;2,BM44=2,BM44=22,BM44=3,BM44=33,BN44=1,BN44=11,BO44=1,BP44=1,BQ44=1,BQ44=11,Q44&gt;2,BM44=1),0,1)</f>
        <v>0</v>
      </c>
      <c r="AE44" s="38">
        <f t="shared" ref="AE44:AE46" si="80">IF(OR(H44&lt;2,T44&lt;2,BH44=2,BM44=22,BH44=3,BM44=33,BI44=1,BN44=11,BJ44=1,BP44=1,BQ44=1,BL44=11,Q44&gt;2,M44&gt;2,AND(P44=1,M44+Q44&gt;1),AND(OR(BI44=11,BK44=1,BL44=1),BM44=1),AND(OR(BN44=1,BK44=1,BL44=1),BH44=1)),0,1)</f>
        <v>0</v>
      </c>
      <c r="AF44" s="15" t="str">
        <f>IF(AC44=0,"",MAX(W44,X44)+VLOOKUP(MIN(AQ44,AS44),Deducciones_Bonus_Tablas!$H$2:$I$41,2,FALSE)*(IF(F44=N44,Deducciones_Bonus_Tablas!$N$34,IF(ABS(AQ44-AS44)&lt;=4,Deducciones_Bonus_Tablas!$N$32,IF(ABS(AQ44-AS44)&lt;=10,Deducciones_Bonus_Tablas!$N$33,IF(ABS(AQ44-AS44)&gt;10,Deducciones_Bonus_Tablas!$N$34))))+IF(AS44&gt;AQ44,Deducciones_Bonus_Tablas!$Q$31,IF(AS44&lt;AQ44,Deducciones_Bonus_Tablas!$Q$33,0))))</f>
        <v/>
      </c>
      <c r="AG44" s="15" t="str">
        <f>IF(AD44=0,"",MAX(X44,Y44)+VLOOKUP(MIN(AS44,AU44),Deducciones_Bonus_Tablas!$H$2:$I$41,2,FALSE)*(IF(N44=R44,Deducciones_Bonus_Tablas!$N$34,IF(ABS(AS44-AU44)&lt;=4,Deducciones_Bonus_Tablas!$N$32,IF(ABS(AS44-AU44)&lt;=10,Deducciones_Bonus_Tablas!$N$33,IF(ABS(AS44-AU44)&gt;10,Deducciones_Bonus_Tablas!$N$34))))+IF(AU44&gt;AS44,Deducciones_Bonus_Tablas!$Q$31,IF(AU44&lt;AS44,Deducciones_Bonus_Tablas!$Q$33,0))))</f>
        <v/>
      </c>
      <c r="AH44" s="15" t="str">
        <f>IF(AE44=0,"",MAX(W44,Y44)+VLOOKUP(MIN(AQ44,AU44),Deducciones_Bonus_Tablas!$H$2:$I$41,2,FALSE)*(IF(F44=R44,Deducciones_Bonus_Tablas!$N$34,IF(ABS(AQ44-AU44)&lt;=4,Deducciones_Bonus_Tablas!$N$32,IF(ABS(AQ44-AU44)&lt;=10,Deducciones_Bonus_Tablas!$N$33,IF(ABS(AQ44-AU44)&gt;10,Deducciones_Bonus_Tablas!$N$34))))+IF(AU44&gt;AQ44,Deducciones_Bonus_Tablas!$Q$31,IF(AU44&lt;AQ44,Deducciones_Bonus_Tablas!$Q$33,0))))</f>
        <v/>
      </c>
      <c r="AI44" s="15" t="str">
        <f>IF(OR(AC44&lt;&gt;1,AD44&lt;&gt;1,AE44&lt;&gt;1),"",MAX(W44,X44,Y44)+VLOOKUP(MIN(AQ44,AS44),Deducciones_Bonus_Tablas!$H$2:$I$41,2,FALSE)*(IF(F44=N44,Deducciones_Bonus_Tablas!$N$34,IF(ABS(AQ44-AS44)&lt;=4,Deducciones_Bonus_Tablas!$N$32,IF(ABS(AQ44-AS44)&lt;=10,Deducciones_Bonus_Tablas!$N$33,IF(ABS(AQ44-AS44)&gt;10,Deducciones_Bonus_Tablas!$N$34))))+IF(AS44&gt;AQ44,Deducciones_Bonus_Tablas!$Q$31,IF(AS44&lt;AQ44,Deducciones_Bonus_Tablas!$Q$33,0)))+VLOOKUP(MIN(AS44,AU44),Deducciones_Bonus_Tablas!$H$2:$I$41,2,FALSE)*(IF(N44=R44,Deducciones_Bonus_Tablas!$N$34,IF(ABS(AS44-AU44)&lt;=4,Deducciones_Bonus_Tablas!$N$32,IF(ABS(AS44-AU44)&lt;=10,Deducciones_Bonus_Tablas!$N$33,IF(ABS(AS44-AU44)&gt;10,Deducciones_Bonus_Tablas!$N$34))))+IF(AU44&gt;AS44,Deducciones_Bonus_Tablas!$Q$31,IF(AU44&lt;AS44,Deducciones_Bonus_Tablas!$Q$33,0))))</f>
        <v/>
      </c>
      <c r="AJ44" s="15" t="str">
        <f t="shared" ref="AJ44:AJ46" si="81">IF(W44="","",IF(OR(W44="CAIDA",W44="CORTO"),"",IF(SUM(AC44:AE44)=0,W44*(SUM(AZ44:BD44)+BG44),"COMBO")))</f>
        <v/>
      </c>
      <c r="AK44" s="15" t="str">
        <f t="shared" ref="AK44:AK46" si="82">IF(X44="","",IF(OR(X44="CAIDA",X44="CORTO"),"",IF(SUM(AC44:AE44)=0,X44*(SUM(BA44:BE44)+BG44),"COMBO")))</f>
        <v/>
      </c>
      <c r="AL44" s="15" t="str">
        <f t="shared" ref="AL44:AL46" si="83">IF(Y44="","",IF(OR(Y44="CAIDA",Y44="CORTO"),"",IF(SUM(AC44:AE44)=0,Y44*(SUM(BA44:BD44)+BF44+BG44),"COMBO")))</f>
        <v/>
      </c>
      <c r="AM44" s="15" t="str">
        <f>IF(OR(SUM(AC44:AE44)=3,AC44&lt;&gt;1),"",AF44*(SUM(BA44:BC44)+(W44*AZ44+X44*BE44)/(W44+X44)+BG44+IF(AW44&lt;&gt;AX44,Deducciones_Bonus_Tablas!$N$43,0))+X44*BD44)</f>
        <v/>
      </c>
      <c r="AN44" s="15" t="str">
        <f>IF(OR(SUM(AC44:AE44)=3,AD44&lt;&gt;1),"",AG44*(SUM(BA44:BC44)+(X44*BE44+Y44*BF44)/(X44+Y44)+BG44+IF(AX44&lt;&gt;AY44,Deducciones_Bonus_Tablas!$N$43,0))+Y44*BD44)</f>
        <v/>
      </c>
      <c r="AO44" s="15" t="str">
        <f>IF(OR(SUM(AC44:AE44)=3,AE44&lt;&gt;1),"",AH44*(SUM(BA44:BC44)+(W44*AZ44+Y44*BF44)/(W44+Y44)+BG44+IF(AW44&lt;&gt;AY44,Deducciones_Bonus_Tablas!$N$43,0))+Y44*BD44)</f>
        <v/>
      </c>
      <c r="AP44" s="15" t="str">
        <f>IF(SUM(AC44:AE44)&lt;&gt;3,"",AI44*(SUM(BA44:BC44)+(W44*AZ44+X44*BE44+Y44*BF44)/(W44+X44+BF44)+BG44+Deducciones_Bonus_Tablas!$N$44+(COUNTA(_xlfn.UNIQUE(AW44:AY44,TRUE,FALSE))-1)*Deducciones_Bonus_Tablas!$N$43)+Y44*BD44)</f>
        <v/>
      </c>
      <c r="AQ44" s="38" t="str">
        <f>IF(H44&lt;2,"",VLOOKUP(F44&amp;LEFT(G44,1),Table1[[Full_Name]:[METROS15]],Deducciones_Bonus_Tablas!$AE$1,FALSE))</f>
        <v/>
      </c>
      <c r="AR44" s="38" t="str">
        <f>IF(H44&lt;2,"",VLOOKUP(F44&amp;LEFT(G44,1),Table1[[Full_Name]:[METROS15]],Deducciones_Bonus_Tablas!$AD$1,FALSE))</f>
        <v/>
      </c>
      <c r="AS44" s="38" t="str">
        <f>IF(P44&lt;2,"",VLOOKUP(N44&amp;LEFT(O44,1),Table1[[Full_Name]:[METROS15]],Deducciones_Bonus_Tablas!$AE$1,FALSE))</f>
        <v/>
      </c>
      <c r="AT44" s="38" t="str">
        <f>IF(P44&lt;2,"",VLOOKUP(N44&amp;LEFT(O44,1),Table1[[Full_Name]:[METROS15]],Deducciones_Bonus_Tablas!$AD$1,FALSE))</f>
        <v/>
      </c>
      <c r="AU44" s="38" t="str">
        <f>IF(T44&lt;2,"",VLOOKUP(R44&amp;LEFT(S44,1),Table1[[Full_Name]:[METROS15]],Deducciones_Bonus_Tablas!$AE$1,FALSE))</f>
        <v/>
      </c>
      <c r="AV44" s="38" t="str">
        <f>IF(T44&lt;2,"",VLOOKUP(R44&amp;LEFT(S44,1),Table1[[Full_Name]:[METROS15]],Deducciones_Bonus_Tablas!$AD$1,FALSE))</f>
        <v/>
      </c>
      <c r="AW44" s="38" t="str">
        <f>IF(H44&lt;2,"",VLOOKUP(F44&amp;LEFT(G44,1),Table1[[Full_Name]:[METROS15]],Deducciones_Bonus_Tablas!$AC$1,FALSE))</f>
        <v/>
      </c>
      <c r="AX44" s="38" t="str">
        <f>IF(P44&lt;2,"",VLOOKUP(N44&amp;LEFT(O44,1),Table1[[Full_Name]:[METROS15]],Deducciones_Bonus_Tablas!$AC$1,FALSE))</f>
        <v/>
      </c>
      <c r="AY44" s="38" t="str">
        <f>IF(T44&lt;2,"",VLOOKUP(R44&amp;LEFT(S44,1),Table1[[Full_Name]:[METROS15]],Deducciones_Bonus_Tablas!$AC$1,FALSE))</f>
        <v/>
      </c>
      <c r="AZ44" s="54" t="str">
        <f>IF(F44="","",IF(OR(H44=0,H44=""),"CAIDA",IF(H44=1,"CORTO",IF(OR(BH44=2,BH44=3,BI44=1,BJ44=1,BL44=11),0,IF(SUM(AC44:AE44)=0,INDEX(Table1[[Full_Name]:[METROS15]],MATCH(F44&amp;LEFT(G44,1),Table1[Full_Name],0),MATCH("I"&amp;H44,Deducciones_Bonus_Tablas!$AB$2:$BN$2,0)),INDEX(Table1[[Full_Name]:[METROS15]],MATCH(F44&amp;LEFT(G44,1),Table1[Full_Name],0),MATCH("C"&amp;H44,Deducciones_Bonus_Tablas!$AB$2:$BN$2,0)))))))</f>
        <v/>
      </c>
      <c r="BA44" s="5" cm="1">
        <f t="array" ref="BA44">IF(OR(I44="",F44="",I44="B"),0,_xlfn.IFS($Z44=1,VLOOKUP($F44&amp;LEFT($G44,1),Table1[[Full_Name]:[METROS15]],MATCH("C"&amp;I44,Deducciones_Bonus_Tablas!$AB$2:$BN$2,0),FALSE),$AA44=1,VLOOKUP($N44&amp;LEFT($O44,1),Table1[[Full_Name]:[METROS15]],MATCH("C"&amp;I44,Deducciones_Bonus_Tablas!$AB$2:$BN$2,0),FALSE),$AB44=1,VLOOKUP($R44&amp;LEFT($S44,1),Table1[[Full_Name]:[METROS15]],MATCH("C"&amp;I44,Deducciones_Bonus_Tablas!$AB$2:$BN$2,0),FALSE),$AC44=1,AVERAGE(VLOOKUP($F44&amp;LEFT($G44,1),Table1[[Full_Name]:[METROS15]],MATCH("C"&amp;I44,Deducciones_Bonus_Tablas!$AB$2:$BN$2,0),FALSE),VLOOKUP($N44&amp;LEFT($O44,1),Table1[[Full_Name]:[METROS15]],MATCH("C"&amp;I44,Deducciones_Bonus_Tablas!$AB$2:$BN$2,0),FALSE)),$AD44=1,AVERAGE(VLOOKUP($R44&amp;LEFT($S44,1),Table1[[Full_Name]:[METROS15]],MATCH("C"&amp;I44,Deducciones_Bonus_Tablas!$AB$2:$BN$2,0),FALSE),VLOOKUP($N44&amp;LEFT($O44,1),Table1[[Full_Name]:[METROS15]],MATCH("C"&amp;I44,Deducciones_Bonus_Tablas!$AB$2:$BN$2,0),FALSE)),$AE44=1,AVERAGE(VLOOKUP($R44&amp;LEFT($S44,1),Table1[[Full_Name]:[METROS15]],MATCH("C"&amp;I44,Deducciones_Bonus_Tablas!$AB$2:$BN$2,0),FALSE),VLOOKUP($F44&amp;LEFT($G44,1),Table1[[Full_Name]:[METROS15]],MATCH("C"&amp;I44,Deducciones_Bonus_Tablas!$AB$2:$BN$2,0),FALSE))))</f>
        <v>0</v>
      </c>
      <c r="BB44" s="5" cm="1">
        <f t="array" ref="BB44">IF(OR(J44="",G44="",J44="B"),0,_xlfn.IFS($Z44=1,VLOOKUP($F44&amp;LEFT($G44,1),Table1[[Full_Name]:[METROS15]],MATCH("T"&amp;J44,Deducciones_Bonus_Tablas!$AB$2:$BN$2,0),FALSE),$AA44=1,VLOOKUP($N44&amp;LEFT($O44,1),Table1[[Full_Name]:[METROS15]],MATCH("T"&amp;J44,Deducciones_Bonus_Tablas!$AB$2:$BN$2,0),FALSE),$AB44=1,VLOOKUP($R44&amp;LEFT($S44,1),Table1[[Full_Name]:[METROS15]],MATCH("T"&amp;J44,Deducciones_Bonus_Tablas!$AB$2:$BN$2,0),FALSE),$AC44=1,AVERAGE(VLOOKUP($F44&amp;LEFT($G44,1),Table1[[Full_Name]:[METROS15]],MATCH("T"&amp;J44,Deducciones_Bonus_Tablas!$AB$2:$BN$2,0),FALSE),VLOOKUP($N44&amp;LEFT($O44,1),Table1[[Full_Name]:[METROS15]],MATCH("T"&amp;J44,Deducciones_Bonus_Tablas!$AB$2:$BN$2,0),FALSE)),$AD44=1,AVERAGE(VLOOKUP($R44&amp;LEFT($S44,1),Table1[[Full_Name]:[METROS15]],MATCH("T"&amp;J44,Deducciones_Bonus_Tablas!$AB$2:$BN$2,0),FALSE),VLOOKUP($N44&amp;LEFT($O44,1),Table1[[Full_Name]:[METROS15]],MATCH("T"&amp;J44,Deducciones_Bonus_Tablas!$AB$2:$BN$2,0),FALSE)),$AE44=1,AVERAGE(VLOOKUP($R44&amp;LEFT($S44,1),Table1[[Full_Name]:[METROS15]],MATCH("T"&amp;J44,Deducciones_Bonus_Tablas!$AB$2:$BN$2,0),FALSE),VLOOKUP($F44&amp;LEFT($G44,1),Table1[[Full_Name]:[METROS15]],MATCH("T"&amp;J44,Deducciones_Bonus_Tablas!$AB$2:$BN$2,0),FALSE))))</f>
        <v>0</v>
      </c>
      <c r="BC44" s="5" cm="1">
        <f t="array" ref="BC44">IF(OR(K44="",H44="",K44="B"),0,_xlfn.IFS($Z44=1,VLOOKUP($F44&amp;LEFT($G44,1),Table1[[Full_Name]:[METROS15]],MATCH("P"&amp;K44,Deducciones_Bonus_Tablas!$AB$2:$BN$2,0),FALSE),$AA44=1,VLOOKUP($N44&amp;LEFT($O44,1),Table1[[Full_Name]:[METROS15]],MATCH("P"&amp;K44,Deducciones_Bonus_Tablas!$AB$2:$BN$2,0),FALSE),$AB44=1,VLOOKUP($R44&amp;LEFT($S44,1),Table1[[Full_Name]:[METROS15]],MATCH("P"&amp;K44,Deducciones_Bonus_Tablas!$AB$2:$BN$2,0),FALSE),$AC44=1,AVERAGE(VLOOKUP($F44&amp;LEFT($G44,1),Table1[[Full_Name]:[METROS15]],MATCH("P"&amp;K44,Deducciones_Bonus_Tablas!$AB$2:$BN$2,0),FALSE),VLOOKUP($N44&amp;LEFT($O44,1),Table1[[Full_Name]:[METROS15]],MATCH("P"&amp;K44,Deducciones_Bonus_Tablas!$AB$2:$BN$2,0),FALSE)),$AD44=1,AVERAGE(VLOOKUP($R44&amp;LEFT($S44,1),Table1[[Full_Name]:[METROS15]],MATCH("P"&amp;K44,Deducciones_Bonus_Tablas!$AB$2:$BN$2,0),FALSE),VLOOKUP($N44&amp;LEFT($O44,1),Table1[[Full_Name]:[METROS15]],MATCH("P"&amp;K44,Deducciones_Bonus_Tablas!$AB$2:$BN$2,0),FALSE)),$AE44=1,AVERAGE(VLOOKUP($R44&amp;LEFT($S44,1),Table1[[Full_Name]:[METROS15]],MATCH("P"&amp;K44,Deducciones_Bonus_Tablas!$AB$2:$BN$2,0),FALSE),VLOOKUP($F44&amp;LEFT($G44,1),Table1[[Full_Name]:[METROS15]],MATCH("P"&amp;K44,Deducciones_Bonus_Tablas!$AB$2:$BN$2,0),FALSE))))</f>
        <v>0</v>
      </c>
      <c r="BD44" s="5">
        <f>IF(OR(F44="",AND(OR(L44="",L44="S"),BK44=0,OR(BI44=0,BI44=1),OR(BL44=0,BL44=11,AND(BL44=1,Q44&lt;3,T44&gt;1)),OR(BQ44=0,BQ44=11),BP44=0,BH44&lt;&gt;33,BM44&lt;&gt;33,BI44&lt;&gt;11,BN44&lt;&gt;11)),0,IF(Z44=1,VLOOKUP($F44&amp;LEFT($G44,1),Table1[[Full_Name]:[METROS15]],MATCH(IF(OR(BK44=1,BL44=1,BI44=11,BH44=33),"N",L44),Deducciones_Bonus_Tablas!$AB$2:$BN$2,0),FALSE),IF(OR(AA44=1,AND(AC44=1,SUM(AC44:AE44)=1),AND(AD44=1,OR(BP44=1,BQ44=1,BN44=11,BM44=33))),VLOOKUP($N44&amp;LEFT($O44,1),Table1[[Full_Name]:[METROS15]],MATCH(IF(OR(BP44=1,BQ44=1,BN44=11,BM44=33),"N",L44),Deducciones_Bonus_Tablas!$AB$2:$BN$2,0),FALSE),VLOOKUP($R44&amp;LEFT($S44,1),Table1[[Full_Name]:[METROS15]],MATCH(L44,Deducciones_Bonus_Tablas!$AB$2:$BN$2,0),FALSE))))</f>
        <v>0</v>
      </c>
      <c r="BE44" s="54" t="str">
        <f>IF(N44="","",IF(OR(P44=1,P44=0,BH44=22,BH44=33,BI44=11,BK44=1,BL44=1,BM44=2,BM44=3,BN44=1,BO44=1,BQ44=11),0,IF(SUM(AC44:AE44)=0,INDEX(Table1[[Full_Name]:[METROS15]],MATCH(N44&amp;LEFT(O44,1),Table1[Full_Name],0),MATCH("I"&amp;P44,Deducciones_Bonus_Tablas!$AB$2:$BN$2,0)),INDEX(Table1[[Full_Name]:[METROS15]],MATCH(N44&amp;LEFT(O44,1),Table1[Full_Name],0),MATCH("C"&amp;P44,Deducciones_Bonus_Tablas!$AB$2:$BN$2,0)))))</f>
        <v/>
      </c>
      <c r="BF44" s="54" t="str">
        <f>IF(R44="","",IF(OR(T44=1,T44=0,BM44=22,BM44=33,BN44=11,BP44=1,BQ44=1),0,IF(SUM(AC44:AE44)=0,INDEX(Table1[[Full_Name]:[METROS15]],MATCH(R44&amp;LEFT(S44,1),Table1[Full_Name],0),MATCH("I"&amp;T44,Deducciones_Bonus_Tablas!$AB$2:$BN$2,0)),INDEX(Table1[[Full_Name]:[METROS15]],MATCH(R44&amp;LEFT(S44,1),Table1[Full_Name],0),MATCH("C"&amp;T44,Deducciones_Bonus_Tablas!$AB$2:$BN$2,0)))))</f>
        <v/>
      </c>
      <c r="BG44" s="5">
        <f>IF(OR(BH44=2,BH44=3,BH44=33,BI44=1,BI44=11,BJ44=1,BM44=2,BM44=22,BM44=3,BM44=33,BN44=1,BN44=11,BO44=1),Deducciones_Bonus_Tablas!$N$45,0)+IF(AND(OR(BH44=2,BH44=3,BI44=1,BJ44=1),OR(BM44=33,BN44=11)),Deducciones_Bonus_Tablas!$N$46,0)</f>
        <v>0</v>
      </c>
      <c r="BH44" s="5">
        <f>IF(OR(H44&lt;2,P44&lt;2),0,IF(OR(AR44&lt;&gt;"E",AT44&lt;&gt;"E"),0,IF(AND(COUNTIF(Table2[Excepcion E],F44&amp;LEFT(G44,1))=1,COUNTIF(Table2[Excepcion E],N44&amp;LEFT(O44,1))=1),1,IF(COUNTIF(Table2[Excepcion E],F44&amp;LEFT(G44,1))=1,IF(F44=N44,2,IF(AND(AW44=AX44,G44=O44),3,4)),IF(COUNTIF(Table2[Excepcion E],N44&amp;LEFT(O44,1)),IF(F44=N44,22,IF(AND(AW44=AX44,G44=O44),33,4)),5)))))</f>
        <v>0</v>
      </c>
      <c r="BI44" s="5">
        <f>IF(OR(H44&lt;2,P44&lt;2),0,IF(AND(COUNTIF(Table2[Excepcion E],F44&amp;LEFT(G44,1))=1,AT44&lt;&gt;"E"),1,IF(AND(COUNTIF(Table2[Excepcion E],N44&amp;LEFT(O44,1))=1,AR44&lt;&gt;"E"),11,0)))</f>
        <v>0</v>
      </c>
      <c r="BJ44" s="5" t="str">
        <f t="shared" ref="BJ44:BJ46" si="84">IF(OR(H44&lt;2,P44&lt;2),"",IF(AND(F44=N44,OR(LEFT(G44,1)="8",LEFT(G44,1)="5"),LEFT(O44,1)="2"),1,0))</f>
        <v/>
      </c>
      <c r="BK44" s="5">
        <f t="shared" ref="BK44:BK46" si="85">IF(OR(H44&lt;2,P44&lt;2),0,IF(AND(F44=N44,OR(AND(LEFT(G44,1)="2",OR(LEFT(O44,1)="8",LEFT(O44,1)="5")),AND(LEFT(G44,1)="5",LEFT(O44,1)="8"))),1,0))</f>
        <v>0</v>
      </c>
      <c r="BL44" s="5">
        <f t="shared" ref="BL44:BL46" si="86">IF(OR(H44&lt;2,P44&lt;2),0,IF(AND(OR(AR44="A",AR44="B"),OR(AT44="E",AND(AT44="D",O44=8))),1,IF(AND(OR(AT44="A",AT44="B"),OR(AR44="E",AND(AR44="D",G44=8))),11,0)))</f>
        <v>0</v>
      </c>
      <c r="BM44" s="5">
        <f>IF(OR(P44&lt;2,T44&lt;2),0,IF(OR(AT44&lt;&gt;"E",AV44&lt;&gt;"E"),0,IF(AND(COUNTIF(Table2[Excepcion E],N44&amp;LEFT(O44,1))=1,COUNTIF(Table2[Excepcion E],R44&amp;LEFT(S44,1))=1),1,IF(COUNTIF(Table2[Excepcion E],N44&amp;LEFT(O44,1))=1,IF(N44=R44,2,IF(AND(AX44=AY44,O44=S44),3,4)),IF(COUNTIF(Table2[Excepcion E],R44&amp;LEFT(S44,1)),IF(N44=R44,22,IF(AND(AX44=AY44,O44=S44),33,4)),5)))))</f>
        <v>0</v>
      </c>
      <c r="BN44" s="5">
        <f>IF(OR(P44&lt;2,T44&lt;2),0,IF(AND(COUNTIF(Table2[Excepcion E],N44&amp;LEFT(O44,1))=1,AV44&lt;&gt;"E"),1,IF(AND(COUNTIF(Table2[Excepcion E],R44&amp;LEFT(S44,1))=1,AT44&lt;&gt;"E"),11,0)))</f>
        <v>0</v>
      </c>
      <c r="BO44" s="5" t="str">
        <f t="shared" ref="BO44:BO46" si="87">IF(OR(P44&lt;2,T44&lt;2),"",IF(AND(N44=R44,OR(LEFT(O44,1)="8",LEFT(O44,1)="5"),LEFT(S44,1)="2"),1,0))</f>
        <v/>
      </c>
      <c r="BP44" s="5">
        <f t="shared" ref="BP44:BP46" si="88">IF(OR(P44&lt;2,T44&lt;2),0,IF(AND(N44=R44,OR(AND(LEFT(O44,1)="2",OR(LEFT(S44,1)="8",LEFT(S44,1)="5")),AND(LEFT(O44,1)="5",LEFT(S44,1)="8"))),1,0))</f>
        <v>0</v>
      </c>
      <c r="BQ44" s="5">
        <f t="shared" ref="BQ44:BQ46" si="89">IF(OR(P44&lt;2,T44&lt;2),0,IF(AND(OR(AT44="A",AT44="B"),OR(AV44="E",AND(AV44="D",T44=8))),1,IF(AND(OR(AV44="A",AV44="B"),OR(AT44="E",AND(AT44="D",O44=8))),11,0)))</f>
        <v>0</v>
      </c>
    </row>
    <row r="45" spans="1:69" s="1" customFormat="1" ht="18.75" customHeight="1" thickBot="1" x14ac:dyDescent="0.35">
      <c r="A45" s="10" t="str">
        <f>E63</f>
        <v>Pat4</v>
      </c>
      <c r="B45" s="11" t="str">
        <f>IF(F62&lt;0,F62+1000,F62)</f>
        <v/>
      </c>
      <c r="C45" s="13" t="str">
        <f>IFERROR(IF(D45="","",IF(MAX(D42:D45)=D45,1,IF(LARGE(D42:D45,2)=D45,2,IF(LARGE(D42:D45,3)=D45,3,4)))),"-")</f>
        <v/>
      </c>
      <c r="D45" s="41" t="str">
        <f>IF(B45="","",F62)</f>
        <v/>
      </c>
      <c r="E45" s="328"/>
      <c r="F45" s="212"/>
      <c r="G45" s="243"/>
      <c r="H45" s="213"/>
      <c r="I45" s="215"/>
      <c r="J45" s="216"/>
      <c r="K45" s="217"/>
      <c r="L45" s="218"/>
      <c r="M45" s="219"/>
      <c r="N45" s="220"/>
      <c r="O45" s="213"/>
      <c r="P45" s="213"/>
      <c r="Q45" s="219"/>
      <c r="R45" s="220"/>
      <c r="S45" s="213"/>
      <c r="T45" s="221"/>
      <c r="U45" s="19" t="str" cm="1">
        <f t="array" aca="1" ref="U45" ca="1">IFERROR(IF(W45="","",IF(OR(W45="CAIDA",X45="CAIDA",AND(W45="CORTO",X45="")),0,ROUND(_xlfn.IFS(Z45=1,W45+AJ45,AA45=1,X45+AK45,AB45=1,Y45+AL45,AND(AC45=1,SUM(AC45:AE45)=1),AF45+AM45,AND(AD45=1,SUM(AC45:AE45)=1),AG45+AN45,AND(AE45=1,SUM(AC45:AE45)=1),AH45+AO45,AND(SUM(AC45:AE45)=2,AC45=1,AE45=1),MAX(AF45+OFFSET(AF45,0,7),AH45+OFFSET(AH45,0,7)),SUM(AC45:AE45)=3,AI45+AP45),1))),"Revisa")</f>
        <v/>
      </c>
      <c r="V45" s="38">
        <f>IF(F45="",0,IF(OR(F45&amp;G45=F46&amp;G46,F45&amp;G45=F47&amp;G47,F45&amp;G45=F43&amp;G43,F45&amp;G45=N46&amp;O46,F45&amp;G45=N47&amp;O47,F45&amp;G45=N43&amp;O43,F45&amp;G45=R46&amp;S46,F45&amp;G45=R47&amp;S47,F45&amp;G45=R43&amp;S43,F45&amp;G45=F44&amp;G44,F45&amp;G45=N44&amp;O44,F45&amp;G45=R44&amp;S44),1,IF(N45="",0,IF(OR(N45&amp;O45=F46&amp;G46,N45&amp;O45=F47&amp;G47,N45&amp;O45=F43&amp;G43,N45&amp;O45=N46&amp;O46,N45&amp;O45=N47&amp;O47,N45&amp;O45=N43&amp;O43,N45&amp;O45=R46&amp;S46,N45&amp;O45=R47&amp;S47,N45&amp;O45=R43&amp;S43,N45&amp;O45=F44&amp;G44,N45&amp;O45=N44&amp;O44,N45&amp;O45=R44&amp;S44),1,IF(R45="",0,IF(OR(R45&amp;S45=F46&amp;G46,R45&amp;S45=F47&amp;G47,R45&amp;S45=F43&amp;G43,R45&amp;S45=N46&amp;O46,R45&amp;S45=N47&amp;O47,R45&amp;S45=N43,O43,R45&amp;S45=R46&amp;S46,R45&amp;S45=R47&amp;S47,R45&amp;S45=R43&amp;S43,R45&amp;S45=F44&amp;G44,R45&amp;S45=N44&amp;O44,R45&amp;S45=R44&amp;S44),1,0))))))</f>
        <v>0</v>
      </c>
      <c r="W45" s="15" t="str">
        <f>IF(H45="","",IF(H45=0,"CAIDA",IF(H45=1,"CORTO",VLOOKUP(F45&amp;LEFT(G45,1),Table1[[Full_Name]:[METROS15]],Deducciones_Bonus_Tablas!$AF$1,FALSE))))</f>
        <v/>
      </c>
      <c r="X45" s="15" t="str">
        <f>IF(P45="","",IF(P45=0,"CAIDA",IF(P45=1,"CORTO",VLOOKUP(N45&amp;LEFT(O45,1),Table1[[Full_Name]:[METROS15]],Deducciones_Bonus_Tablas!$AF$1,FALSE))))</f>
        <v/>
      </c>
      <c r="Y45" s="15" t="str">
        <f>IF(T45="","",IF(T45=0,"CAIDA",IF(T45=1,"CORTO",VLOOKUP(R45&amp;LEFT(S45,1),Table1[[Full_Name]:[METROS15]],Deducciones_Bonus_Tablas!$AF$1,FALSE))))</f>
        <v/>
      </c>
      <c r="Z45" s="38">
        <f t="shared" si="75"/>
        <v>1</v>
      </c>
      <c r="AA45" s="38">
        <f t="shared" si="76"/>
        <v>1</v>
      </c>
      <c r="AB45" s="38">
        <f t="shared" si="77"/>
        <v>1</v>
      </c>
      <c r="AC45" s="38">
        <f t="shared" si="78"/>
        <v>0</v>
      </c>
      <c r="AD45" s="38">
        <f t="shared" si="79"/>
        <v>0</v>
      </c>
      <c r="AE45" s="38">
        <f t="shared" si="80"/>
        <v>0</v>
      </c>
      <c r="AF45" s="15" t="str">
        <f>IF(AC45=0,"",MAX(W45,X45)+VLOOKUP(MIN(AQ45,AS45),Deducciones_Bonus_Tablas!$H$2:$I$41,2,FALSE)*(IF(F45=N45,Deducciones_Bonus_Tablas!$N$34,IF(ABS(AQ45-AS45)&lt;=4,Deducciones_Bonus_Tablas!$N$32,IF(ABS(AQ45-AS45)&lt;=10,Deducciones_Bonus_Tablas!$N$33,IF(ABS(AQ45-AS45)&gt;10,Deducciones_Bonus_Tablas!$N$34))))+IF(AS45&gt;AQ45,Deducciones_Bonus_Tablas!$Q$31,IF(AS45&lt;AQ45,Deducciones_Bonus_Tablas!$Q$33,0))))</f>
        <v/>
      </c>
      <c r="AG45" s="15" t="str">
        <f>IF(AD45=0,"",MAX(X45,Y45)+VLOOKUP(MIN(AS45,AU45),Deducciones_Bonus_Tablas!$H$2:$I$41,2,FALSE)*(IF(N45=R45,Deducciones_Bonus_Tablas!$N$34,IF(ABS(AS45-AU45)&lt;=4,Deducciones_Bonus_Tablas!$N$32,IF(ABS(AS45-AU45)&lt;=10,Deducciones_Bonus_Tablas!$N$33,IF(ABS(AS45-AU45)&gt;10,Deducciones_Bonus_Tablas!$N$34))))+IF(AU45&gt;AS45,Deducciones_Bonus_Tablas!$Q$31,IF(AU45&lt;AS45,Deducciones_Bonus_Tablas!$Q$33,0))))</f>
        <v/>
      </c>
      <c r="AH45" s="15" t="str">
        <f>IF(AE45=0,"",MAX(W45,Y45)+VLOOKUP(MIN(AQ45,AU45),Deducciones_Bonus_Tablas!$H$2:$I$41,2,FALSE)*(IF(F45=R45,Deducciones_Bonus_Tablas!$N$34,IF(ABS(AQ45-AU45)&lt;=4,Deducciones_Bonus_Tablas!$N$32,IF(ABS(AQ45-AU45)&lt;=10,Deducciones_Bonus_Tablas!$N$33,IF(ABS(AQ45-AU45)&gt;10,Deducciones_Bonus_Tablas!$N$34))))+IF(AU45&gt;AQ45,Deducciones_Bonus_Tablas!$Q$31,IF(AU45&lt;AQ45,Deducciones_Bonus_Tablas!$Q$33,0))))</f>
        <v/>
      </c>
      <c r="AI45" s="15" t="str">
        <f>IF(OR(AC45&lt;&gt;1,AD45&lt;&gt;1,AE45&lt;&gt;1),"",MAX(W45,X45,Y45)+VLOOKUP(MIN(AQ45,AS45),Deducciones_Bonus_Tablas!$H$2:$I$41,2,FALSE)*(IF(F45=N45,Deducciones_Bonus_Tablas!$N$34,IF(ABS(AQ45-AS45)&lt;=4,Deducciones_Bonus_Tablas!$N$32,IF(ABS(AQ45-AS45)&lt;=10,Deducciones_Bonus_Tablas!$N$33,IF(ABS(AQ45-AS45)&gt;10,Deducciones_Bonus_Tablas!$N$34))))+IF(AS45&gt;AQ45,Deducciones_Bonus_Tablas!$Q$31,IF(AS45&lt;AQ45,Deducciones_Bonus_Tablas!$Q$33,0)))+VLOOKUP(MIN(AS45,AU45),Deducciones_Bonus_Tablas!$H$2:$I$41,2,FALSE)*(IF(N45=R45,Deducciones_Bonus_Tablas!$N$34,IF(ABS(AS45-AU45)&lt;=4,Deducciones_Bonus_Tablas!$N$32,IF(ABS(AS45-AU45)&lt;=10,Deducciones_Bonus_Tablas!$N$33,IF(ABS(AS45-AU45)&gt;10,Deducciones_Bonus_Tablas!$N$34))))+IF(AU45&gt;AS45,Deducciones_Bonus_Tablas!$Q$31,IF(AU45&lt;AS45,Deducciones_Bonus_Tablas!$Q$33,0))))</f>
        <v/>
      </c>
      <c r="AJ45" s="15" t="str">
        <f t="shared" si="81"/>
        <v/>
      </c>
      <c r="AK45" s="15" t="str">
        <f t="shared" si="82"/>
        <v/>
      </c>
      <c r="AL45" s="15" t="str">
        <f t="shared" si="83"/>
        <v/>
      </c>
      <c r="AM45" s="15" t="str">
        <f>IF(OR(SUM(AC45:AE45)=3,AC45&lt;&gt;1),"",AF45*(SUM(BA45:BC45)+(W45*AZ45+X45*BE45)/(W45+X45)+BG45+IF(AW45&lt;&gt;AX45,Deducciones_Bonus_Tablas!$N$43,0))+X45*BD45)</f>
        <v/>
      </c>
      <c r="AN45" s="15" t="str">
        <f>IF(OR(SUM(AC45:AE45)=3,AD45&lt;&gt;1),"",AG45*(SUM(BA45:BC45)+(X45*BE45+Y45*BF45)/(X45+Y45)+BG45+IF(AX45&lt;&gt;AY45,Deducciones_Bonus_Tablas!$N$43,0))+Y45*BD45)</f>
        <v/>
      </c>
      <c r="AO45" s="15" t="str">
        <f>IF(OR(SUM(AC45:AE45)=3,AE45&lt;&gt;1),"",AH45*(SUM(BA45:BC45)+(W45*AZ45+Y45*BF45)/(W45+Y45)+BG45+IF(AW45&lt;&gt;AY45,Deducciones_Bonus_Tablas!$N$43,0))+Y45*BD45)</f>
        <v/>
      </c>
      <c r="AP45" s="15" t="str">
        <f>IF(SUM(AC45:AE45)&lt;&gt;3,"",AI45*(SUM(BA45:BC45)+(W45*AZ45+X45*BE45+Y45*BF45)/(W45+X45+BF45)+BG45+Deducciones_Bonus_Tablas!$N$44+(COUNTA(_xlfn.UNIQUE(AW45:AY45,TRUE,FALSE))-1)*Deducciones_Bonus_Tablas!$N$43)+Y45*BD45)</f>
        <v/>
      </c>
      <c r="AQ45" s="38" t="str">
        <f>IF(H45&lt;2,"",VLOOKUP(F45&amp;LEFT(G45,1),Table1[[Full_Name]:[METROS15]],Deducciones_Bonus_Tablas!$AE$1,FALSE))</f>
        <v/>
      </c>
      <c r="AR45" s="38" t="str">
        <f>IF(H45&lt;2,"",VLOOKUP(F45&amp;LEFT(G45,1),Table1[[Full_Name]:[METROS15]],Deducciones_Bonus_Tablas!$AD$1,FALSE))</f>
        <v/>
      </c>
      <c r="AS45" s="38" t="str">
        <f>IF(P45&lt;2,"",VLOOKUP(N45&amp;LEFT(O45,1),Table1[[Full_Name]:[METROS15]],Deducciones_Bonus_Tablas!$AE$1,FALSE))</f>
        <v/>
      </c>
      <c r="AT45" s="38" t="str">
        <f>IF(P45&lt;2,"",VLOOKUP(N45&amp;LEFT(O45,1),Table1[[Full_Name]:[METROS15]],Deducciones_Bonus_Tablas!$AD$1,FALSE))</f>
        <v/>
      </c>
      <c r="AU45" s="38" t="str">
        <f>IF(T45&lt;2,"",VLOOKUP(R45&amp;LEFT(S45,1),Table1[[Full_Name]:[METROS15]],Deducciones_Bonus_Tablas!$AE$1,FALSE))</f>
        <v/>
      </c>
      <c r="AV45" s="38" t="str">
        <f>IF(T45&lt;2,"",VLOOKUP(R45&amp;LEFT(S45,1),Table1[[Full_Name]:[METROS15]],Deducciones_Bonus_Tablas!$AD$1,FALSE))</f>
        <v/>
      </c>
      <c r="AW45" s="38" t="str">
        <f>IF(H45&lt;2,"",VLOOKUP(F45&amp;LEFT(G45,1),Table1[[Full_Name]:[METROS15]],Deducciones_Bonus_Tablas!$AC$1,FALSE))</f>
        <v/>
      </c>
      <c r="AX45" s="38" t="str">
        <f>IF(P45&lt;2,"",VLOOKUP(N45&amp;LEFT(O45,1),Table1[[Full_Name]:[METROS15]],Deducciones_Bonus_Tablas!$AC$1,FALSE))</f>
        <v/>
      </c>
      <c r="AY45" s="38" t="str">
        <f>IF(T45&lt;2,"",VLOOKUP(R45&amp;LEFT(S45,1),Table1[[Full_Name]:[METROS15]],Deducciones_Bonus_Tablas!$AC$1,FALSE))</f>
        <v/>
      </c>
      <c r="AZ45" s="54" t="str">
        <f>IF(F45="","",IF(OR(H45=0,H45=""),"CAIDA",IF(H45=1,"CORTO",IF(OR(BH45=2,BH45=3,BI45=1,BJ45=1,BL45=11),0,IF(SUM(AC45:AE45)=0,INDEX(Table1[[Full_Name]:[METROS15]],MATCH(F45&amp;LEFT(G45,1),Table1[Full_Name],0),MATCH("I"&amp;H45,Deducciones_Bonus_Tablas!$AB$2:$BN$2,0)),INDEX(Table1[[Full_Name]:[METROS15]],MATCH(F45&amp;LEFT(G45,1),Table1[Full_Name],0),MATCH("C"&amp;H45,Deducciones_Bonus_Tablas!$AB$2:$BN$2,0)))))))</f>
        <v/>
      </c>
      <c r="BA45" s="5" cm="1">
        <f t="array" ref="BA45">IF(OR(I45="",F45="",I45="B"),0,_xlfn.IFS($Z45=1,VLOOKUP($F45&amp;LEFT($G45,1),Table1[[Full_Name]:[METROS15]],MATCH("C"&amp;I45,Deducciones_Bonus_Tablas!$AB$2:$BN$2,0),FALSE),$AA45=1,VLOOKUP($N45&amp;LEFT($O45,1),Table1[[Full_Name]:[METROS15]],MATCH("C"&amp;I45,Deducciones_Bonus_Tablas!$AB$2:$BN$2,0),FALSE),$AB45=1,VLOOKUP($R45&amp;LEFT($S45,1),Table1[[Full_Name]:[METROS15]],MATCH("C"&amp;I45,Deducciones_Bonus_Tablas!$AB$2:$BN$2,0),FALSE),$AC45=1,AVERAGE(VLOOKUP($F45&amp;LEFT($G45,1),Table1[[Full_Name]:[METROS15]],MATCH("C"&amp;I45,Deducciones_Bonus_Tablas!$AB$2:$BN$2,0),FALSE),VLOOKUP($N45&amp;LEFT($O45,1),Table1[[Full_Name]:[METROS15]],MATCH("C"&amp;I45,Deducciones_Bonus_Tablas!$AB$2:$BN$2,0),FALSE)),$AD45=1,AVERAGE(VLOOKUP($R45&amp;LEFT($S45,1),Table1[[Full_Name]:[METROS15]],MATCH("C"&amp;I45,Deducciones_Bonus_Tablas!$AB$2:$BN$2,0),FALSE),VLOOKUP($N45&amp;LEFT($O45,1),Table1[[Full_Name]:[METROS15]],MATCH("C"&amp;I45,Deducciones_Bonus_Tablas!$AB$2:$BN$2,0),FALSE)),$AE45=1,AVERAGE(VLOOKUP($R45&amp;LEFT($S45,1),Table1[[Full_Name]:[METROS15]],MATCH("C"&amp;I45,Deducciones_Bonus_Tablas!$AB$2:$BN$2,0),FALSE),VLOOKUP($F45&amp;LEFT($G45,1),Table1[[Full_Name]:[METROS15]],MATCH("C"&amp;I45,Deducciones_Bonus_Tablas!$AB$2:$BN$2,0),FALSE))))</f>
        <v>0</v>
      </c>
      <c r="BB45" s="5" cm="1">
        <f t="array" ref="BB45">IF(OR(J45="",G45="",J45="B"),0,_xlfn.IFS($Z45=1,VLOOKUP($F45&amp;LEFT($G45,1),Table1[[Full_Name]:[METROS15]],MATCH("T"&amp;J45,Deducciones_Bonus_Tablas!$AB$2:$BN$2,0),FALSE),$AA45=1,VLOOKUP($N45&amp;LEFT($O45,1),Table1[[Full_Name]:[METROS15]],MATCH("T"&amp;J45,Deducciones_Bonus_Tablas!$AB$2:$BN$2,0),FALSE),$AB45=1,VLOOKUP($R45&amp;LEFT($S45,1),Table1[[Full_Name]:[METROS15]],MATCH("T"&amp;J45,Deducciones_Bonus_Tablas!$AB$2:$BN$2,0),FALSE),$AC45=1,AVERAGE(VLOOKUP($F45&amp;LEFT($G45,1),Table1[[Full_Name]:[METROS15]],MATCH("T"&amp;J45,Deducciones_Bonus_Tablas!$AB$2:$BN$2,0),FALSE),VLOOKUP($N45&amp;LEFT($O45,1),Table1[[Full_Name]:[METROS15]],MATCH("T"&amp;J45,Deducciones_Bonus_Tablas!$AB$2:$BN$2,0),FALSE)),$AD45=1,AVERAGE(VLOOKUP($R45&amp;LEFT($S45,1),Table1[[Full_Name]:[METROS15]],MATCH("T"&amp;J45,Deducciones_Bonus_Tablas!$AB$2:$BN$2,0),FALSE),VLOOKUP($N45&amp;LEFT($O45,1),Table1[[Full_Name]:[METROS15]],MATCH("T"&amp;J45,Deducciones_Bonus_Tablas!$AB$2:$BN$2,0),FALSE)),$AE45=1,AVERAGE(VLOOKUP($R45&amp;LEFT($S45,1),Table1[[Full_Name]:[METROS15]],MATCH("T"&amp;J45,Deducciones_Bonus_Tablas!$AB$2:$BN$2,0),FALSE),VLOOKUP($F45&amp;LEFT($G45,1),Table1[[Full_Name]:[METROS15]],MATCH("T"&amp;J45,Deducciones_Bonus_Tablas!$AB$2:$BN$2,0),FALSE))))</f>
        <v>0</v>
      </c>
      <c r="BC45" s="5" cm="1">
        <f t="array" ref="BC45">IF(OR(K45="",H45="",K45="B"),0,_xlfn.IFS($Z45=1,VLOOKUP($F45&amp;LEFT($G45,1),Table1[[Full_Name]:[METROS15]],MATCH("P"&amp;K45,Deducciones_Bonus_Tablas!$AB$2:$BN$2,0),FALSE),$AA45=1,VLOOKUP($N45&amp;LEFT($O45,1),Table1[[Full_Name]:[METROS15]],MATCH("P"&amp;K45,Deducciones_Bonus_Tablas!$AB$2:$BN$2,0),FALSE),$AB45=1,VLOOKUP($R45&amp;LEFT($S45,1),Table1[[Full_Name]:[METROS15]],MATCH("P"&amp;K45,Deducciones_Bonus_Tablas!$AB$2:$BN$2,0),FALSE),$AC45=1,AVERAGE(VLOOKUP($F45&amp;LEFT($G45,1),Table1[[Full_Name]:[METROS15]],MATCH("P"&amp;K45,Deducciones_Bonus_Tablas!$AB$2:$BN$2,0),FALSE),VLOOKUP($N45&amp;LEFT($O45,1),Table1[[Full_Name]:[METROS15]],MATCH("P"&amp;K45,Deducciones_Bonus_Tablas!$AB$2:$BN$2,0),FALSE)),$AD45=1,AVERAGE(VLOOKUP($R45&amp;LEFT($S45,1),Table1[[Full_Name]:[METROS15]],MATCH("P"&amp;K45,Deducciones_Bonus_Tablas!$AB$2:$BN$2,0),FALSE),VLOOKUP($N45&amp;LEFT($O45,1),Table1[[Full_Name]:[METROS15]],MATCH("P"&amp;K45,Deducciones_Bonus_Tablas!$AB$2:$BN$2,0),FALSE)),$AE45=1,AVERAGE(VLOOKUP($R45&amp;LEFT($S45,1),Table1[[Full_Name]:[METROS15]],MATCH("P"&amp;K45,Deducciones_Bonus_Tablas!$AB$2:$BN$2,0),FALSE),VLOOKUP($F45&amp;LEFT($G45,1),Table1[[Full_Name]:[METROS15]],MATCH("P"&amp;K45,Deducciones_Bonus_Tablas!$AB$2:$BN$2,0),FALSE))))</f>
        <v>0</v>
      </c>
      <c r="BD45" s="5">
        <f>IF(OR(F45="",AND(OR(L45="",L45="S"),BK45=0,OR(BI45=0,BI45=1),OR(BL45=0,BL45=11,AND(BL45=1,Q45&lt;3,T45&gt;1)),OR(BQ45=0,BQ45=11),BP45=0,BH45&lt;&gt;33,BM45&lt;&gt;33,BI45&lt;&gt;11,BN45&lt;&gt;11)),0,IF(Z45=1,VLOOKUP($F45&amp;LEFT($G45,1),Table1[[Full_Name]:[METROS15]],MATCH(IF(OR(BK45=1,BL45=1,BI45=11,BH45=33),"N",L45),Deducciones_Bonus_Tablas!$AB$2:$BN$2,0),FALSE),IF(OR(AA45=1,AND(AC45=1,SUM(AC45:AE45)=1),AND(AD45=1,OR(BP45=1,BQ45=1,BN45=11,BM45=33))),VLOOKUP($N45&amp;LEFT($O45,1),Table1[[Full_Name]:[METROS15]],MATCH(IF(OR(BP45=1,BQ45=1,BN45=11,BM45=33),"N",L45),Deducciones_Bonus_Tablas!$AB$2:$BN$2,0),FALSE),VLOOKUP($R45&amp;LEFT($S45,1),Table1[[Full_Name]:[METROS15]],MATCH(L45,Deducciones_Bonus_Tablas!$AB$2:$BN$2,0),FALSE))))</f>
        <v>0</v>
      </c>
      <c r="BE45" s="54" t="str">
        <f>IF(N45="","",IF(OR(P45=1,P45=0,BH45=22,BH45=33,BI45=11,BK45=1,BL45=1,BM45=2,BM45=3,BN45=1,BO45=1,BQ45=11),0,IF(SUM(AC45:AE45)=0,INDEX(Table1[[Full_Name]:[METROS15]],MATCH(N45&amp;LEFT(O45,1),Table1[Full_Name],0),MATCH("I"&amp;P45,Deducciones_Bonus_Tablas!$AB$2:$BN$2,0)),INDEX(Table1[[Full_Name]:[METROS15]],MATCH(N45&amp;LEFT(O45,1),Table1[Full_Name],0),MATCH("C"&amp;P45,Deducciones_Bonus_Tablas!$AB$2:$BN$2,0)))))</f>
        <v/>
      </c>
      <c r="BF45" s="54" t="str">
        <f>IF(R45="","",IF(OR(T45=1,T45=0,BM45=22,BM45=33,BN45=11,BP45=1,BQ45=1),0,IF(SUM(AC45:AE45)=0,INDEX(Table1[[Full_Name]:[METROS15]],MATCH(R45&amp;LEFT(S45,1),Table1[Full_Name],0),MATCH("I"&amp;T45,Deducciones_Bonus_Tablas!$AB$2:$BN$2,0)),INDEX(Table1[[Full_Name]:[METROS15]],MATCH(R45&amp;LEFT(S45,1),Table1[Full_Name],0),MATCH("C"&amp;T45,Deducciones_Bonus_Tablas!$AB$2:$BN$2,0)))))</f>
        <v/>
      </c>
      <c r="BG45" s="5">
        <f>IF(OR(BH45=2,BH45=3,BH45=33,BI45=1,BI45=11,BJ45=1,BM45=2,BM45=22,BM45=3,BM45=33,BN45=1,BN45=11,BO45=1),Deducciones_Bonus_Tablas!$N$45,0)+IF(AND(OR(BH45=2,BH45=3,BI45=1,BJ45=1),OR(BM45=33,BN45=11)),Deducciones_Bonus_Tablas!$N$46,0)</f>
        <v>0</v>
      </c>
      <c r="BH45" s="5">
        <f>IF(OR(H45&lt;2,P45&lt;2),0,IF(OR(AR45&lt;&gt;"E",AT45&lt;&gt;"E"),0,IF(AND(COUNTIF(Table2[Excepcion E],F45&amp;LEFT(G45,1))=1,COUNTIF(Table2[Excepcion E],N45&amp;LEFT(O45,1))=1),1,IF(COUNTIF(Table2[Excepcion E],F45&amp;LEFT(G45,1))=1,IF(F45=N45,2,IF(AND(AW45=AX45,G45=O45),3,4)),IF(COUNTIF(Table2[Excepcion E],N45&amp;LEFT(O45,1)),IF(F45=N45,22,IF(AND(AW45=AX45,G45=O45),33,4)),5)))))</f>
        <v>0</v>
      </c>
      <c r="BI45" s="5">
        <f>IF(OR(H45&lt;2,P45&lt;2),0,IF(AND(COUNTIF(Table2[Excepcion E],F45&amp;LEFT(G45,1))=1,AT45&lt;&gt;"E"),1,IF(AND(COUNTIF(Table2[Excepcion E],N45&amp;LEFT(O45,1))=1,AR45&lt;&gt;"E"),11,0)))</f>
        <v>0</v>
      </c>
      <c r="BJ45" s="5" t="str">
        <f t="shared" si="84"/>
        <v/>
      </c>
      <c r="BK45" s="5">
        <f t="shared" si="85"/>
        <v>0</v>
      </c>
      <c r="BL45" s="5">
        <f t="shared" si="86"/>
        <v>0</v>
      </c>
      <c r="BM45" s="5">
        <f>IF(OR(P45&lt;2,T45&lt;2),0,IF(OR(AT45&lt;&gt;"E",AV45&lt;&gt;"E"),0,IF(AND(COUNTIF(Table2[Excepcion E],N45&amp;LEFT(O45,1))=1,COUNTIF(Table2[Excepcion E],R45&amp;LEFT(S45,1))=1),1,IF(COUNTIF(Table2[Excepcion E],N45&amp;LEFT(O45,1))=1,IF(N45=R45,2,IF(AND(AX45=AY45,O45=S45),3,4)),IF(COUNTIF(Table2[Excepcion E],R45&amp;LEFT(S45,1)),IF(N45=R45,22,IF(AND(AX45=AY45,O45=S45),33,4)),5)))))</f>
        <v>0</v>
      </c>
      <c r="BN45" s="5">
        <f>IF(OR(P45&lt;2,T45&lt;2),0,IF(AND(COUNTIF(Table2[Excepcion E],N45&amp;LEFT(O45,1))=1,AV45&lt;&gt;"E"),1,IF(AND(COUNTIF(Table2[Excepcion E],R45&amp;LEFT(S45,1))=1,AT45&lt;&gt;"E"),11,0)))</f>
        <v>0</v>
      </c>
      <c r="BO45" s="5" t="str">
        <f t="shared" si="87"/>
        <v/>
      </c>
      <c r="BP45" s="5">
        <f t="shared" si="88"/>
        <v>0</v>
      </c>
      <c r="BQ45" s="5">
        <f t="shared" si="89"/>
        <v>0</v>
      </c>
    </row>
    <row r="46" spans="1:69" s="1" customFormat="1" ht="18.75" customHeight="1" thickTop="1" x14ac:dyDescent="0.3">
      <c r="E46" s="328"/>
      <c r="F46" s="212"/>
      <c r="G46" s="243"/>
      <c r="H46" s="213"/>
      <c r="I46" s="215"/>
      <c r="J46" s="216"/>
      <c r="K46" s="217"/>
      <c r="L46" s="218"/>
      <c r="M46" s="219"/>
      <c r="N46" s="220"/>
      <c r="O46" s="213"/>
      <c r="P46" s="213"/>
      <c r="Q46" s="219"/>
      <c r="R46" s="220"/>
      <c r="S46" s="213"/>
      <c r="T46" s="221"/>
      <c r="U46" s="19" t="str" cm="1">
        <f t="array" aca="1" ref="U46" ca="1">IFERROR(IF(W46="","",IF(OR(W46="CAIDA",X46="CAIDA",AND(W46="CORTO",X46="")),0,ROUND(_xlfn.IFS(Z46=1,W46+AJ46,AA46=1,X46+AK46,AB46=1,Y46+AL46,AND(AC46=1,SUM(AC46:AE46)=1),AF46+AM46,AND(AD46=1,SUM(AC46:AE46)=1),AG46+AN46,AND(AE46=1,SUM(AC46:AE46)=1),AH46+AO46,AND(SUM(AC46:AE46)=2,AC46=1,AE46=1),MAX(AF46+OFFSET(AF46,0,7),AH46+OFFSET(AH46,0,7)),SUM(AC46:AE46)=3,AI46+AP46),1))),"Revisa")</f>
        <v/>
      </c>
      <c r="V46" s="38">
        <f>IF(F46="",0,IF(OR(F46&amp;G46=F47&amp;G47,F46&amp;G46=F43&amp;G43,F46&amp;G46=F44&amp;G44,F46&amp;G46=N47&amp;O47,F46&amp;G46=N43&amp;O43,F46&amp;G46=N44&amp;O44,F46&amp;G46=R47&amp;S47,F46&amp;G46=R43&amp;S43,F46&amp;G46=R44&amp;S44,F46&amp;G46=F45&amp;G45,F46&amp;G46=N45&amp;O45,F46&amp;G46=R45&amp;S45),1,IF(N46="",0,IF(OR(N46&amp;O46=F47&amp;G47,N46&amp;O46=F43&amp;G43,N46&amp;O46=F44&amp;G44,N46&amp;O46=N47&amp;O47,N46&amp;O46=N43&amp;O43,N46&amp;O46=N44&amp;O44,N46&amp;O46=R47&amp;S47,N46&amp;O46=R43&amp;S43,N46&amp;O46=R44&amp;S44,N46&amp;O46=F45&amp;G45,N46&amp;O46=N45&amp;O45,N46&amp;O46=R45&amp;S45),1,IF(R46="",0,IF(OR(R46&amp;S46=F47&amp;G47,R46&amp;S46=F43&amp;G43,R46&amp;S46=F44&amp;G44,R46&amp;S46=N47&amp;O47,R46&amp;S46=N43&amp;O43,R46&amp;S46=N44,O44,R46&amp;S46=R47&amp;S47,R46&amp;S46=R43&amp;S43,R46&amp;S46=R44&amp;S44,R46&amp;S46=F45&amp;G45,R46&amp;S46=N45&amp;O45,R46&amp;S46=R45&amp;S45),1,0))))))</f>
        <v>0</v>
      </c>
      <c r="W46" s="15" t="str">
        <f>IF(H46="","",IF(H46=0,"CAIDA",IF(H46=1,"CORTO",VLOOKUP(F46&amp;LEFT(G46,1),Table1[[Full_Name]:[METROS15]],Deducciones_Bonus_Tablas!$AF$1,FALSE))))</f>
        <v/>
      </c>
      <c r="X46" s="15" t="str">
        <f>IF(P46="","",IF(P46=0,"CAIDA",IF(P46=1,"CORTO",VLOOKUP(N46&amp;LEFT(O46,1),Table1[[Full_Name]:[METROS15]],Deducciones_Bonus_Tablas!$AF$1,FALSE))))</f>
        <v/>
      </c>
      <c r="Y46" s="15" t="str">
        <f>IF(T46="","",IF(T46=0,"CAIDA",IF(T46=1,"CORTO",VLOOKUP(R46&amp;LEFT(S46,1),Table1[[Full_Name]:[METROS15]],Deducciones_Bonus_Tablas!$AF$1,FALSE))))</f>
        <v/>
      </c>
      <c r="Z46" s="38">
        <f t="shared" si="75"/>
        <v>1</v>
      </c>
      <c r="AA46" s="38">
        <f t="shared" si="76"/>
        <v>1</v>
      </c>
      <c r="AB46" s="38">
        <f t="shared" si="77"/>
        <v>1</v>
      </c>
      <c r="AC46" s="38">
        <f t="shared" si="78"/>
        <v>0</v>
      </c>
      <c r="AD46" s="38">
        <f t="shared" si="79"/>
        <v>0</v>
      </c>
      <c r="AE46" s="38">
        <f t="shared" si="80"/>
        <v>0</v>
      </c>
      <c r="AF46" s="15" t="str">
        <f>IF(AC46=0,"",MAX(W46,X46)+VLOOKUP(MIN(AQ46,AS46),Deducciones_Bonus_Tablas!$H$2:$I$41,2,FALSE)*(IF(F46=N46,Deducciones_Bonus_Tablas!$N$34,IF(ABS(AQ46-AS46)&lt;=4,Deducciones_Bonus_Tablas!$N$32,IF(ABS(AQ46-AS46)&lt;=10,Deducciones_Bonus_Tablas!$N$33,IF(ABS(AQ46-AS46)&gt;10,Deducciones_Bonus_Tablas!$N$34))))+IF(AS46&gt;AQ46,Deducciones_Bonus_Tablas!$Q$31,IF(AS46&lt;AQ46,Deducciones_Bonus_Tablas!$Q$33,0))))</f>
        <v/>
      </c>
      <c r="AG46" s="15" t="str">
        <f>IF(AD46=0,"",MAX(X46,Y46)+VLOOKUP(MIN(AS46,AU46),Deducciones_Bonus_Tablas!$H$2:$I$41,2,FALSE)*(IF(N46=R46,Deducciones_Bonus_Tablas!$N$34,IF(ABS(AS46-AU46)&lt;=4,Deducciones_Bonus_Tablas!$N$32,IF(ABS(AS46-AU46)&lt;=10,Deducciones_Bonus_Tablas!$N$33,IF(ABS(AS46-AU46)&gt;10,Deducciones_Bonus_Tablas!$N$34))))+IF(AU46&gt;AS46,Deducciones_Bonus_Tablas!$Q$31,IF(AU46&lt;AS46,Deducciones_Bonus_Tablas!$Q$33,0))))</f>
        <v/>
      </c>
      <c r="AH46" s="15" t="str">
        <f>IF(AE46=0,"",MAX(W46,Y46)+VLOOKUP(MIN(AQ46,AU46),Deducciones_Bonus_Tablas!$H$2:$I$41,2,FALSE)*(IF(F46=R46,Deducciones_Bonus_Tablas!$N$34,IF(ABS(AQ46-AU46)&lt;=4,Deducciones_Bonus_Tablas!$N$32,IF(ABS(AQ46-AU46)&lt;=10,Deducciones_Bonus_Tablas!$N$33,IF(ABS(AQ46-AU46)&gt;10,Deducciones_Bonus_Tablas!$N$34))))+IF(AU46&gt;AQ46,Deducciones_Bonus_Tablas!$Q$31,IF(AU46&lt;AQ46,Deducciones_Bonus_Tablas!$Q$33,0))))</f>
        <v/>
      </c>
      <c r="AI46" s="15" t="str">
        <f>IF(OR(AC46&lt;&gt;1,AD46&lt;&gt;1,AE46&lt;&gt;1),"",MAX(W46,X46,Y46)+VLOOKUP(MIN(AQ46,AS46),Deducciones_Bonus_Tablas!$H$2:$I$41,2,FALSE)*(IF(F46=N46,Deducciones_Bonus_Tablas!$N$34,IF(ABS(AQ46-AS46)&lt;=4,Deducciones_Bonus_Tablas!$N$32,IF(ABS(AQ46-AS46)&lt;=10,Deducciones_Bonus_Tablas!$N$33,IF(ABS(AQ46-AS46)&gt;10,Deducciones_Bonus_Tablas!$N$34))))+IF(AS46&gt;AQ46,Deducciones_Bonus_Tablas!$Q$31,IF(AS46&lt;AQ46,Deducciones_Bonus_Tablas!$Q$33,0)))+VLOOKUP(MIN(AS46,AU46),Deducciones_Bonus_Tablas!$H$2:$I$41,2,FALSE)*(IF(N46=R46,Deducciones_Bonus_Tablas!$N$34,IF(ABS(AS46-AU46)&lt;=4,Deducciones_Bonus_Tablas!$N$32,IF(ABS(AS46-AU46)&lt;=10,Deducciones_Bonus_Tablas!$N$33,IF(ABS(AS46-AU46)&gt;10,Deducciones_Bonus_Tablas!$N$34))))+IF(AU46&gt;AS46,Deducciones_Bonus_Tablas!$Q$31,IF(AU46&lt;AS46,Deducciones_Bonus_Tablas!$Q$33,0))))</f>
        <v/>
      </c>
      <c r="AJ46" s="15" t="str">
        <f t="shared" si="81"/>
        <v/>
      </c>
      <c r="AK46" s="15" t="str">
        <f t="shared" si="82"/>
        <v/>
      </c>
      <c r="AL46" s="15" t="str">
        <f t="shared" si="83"/>
        <v/>
      </c>
      <c r="AM46" s="15" t="str">
        <f>IF(OR(SUM(AC46:AE46)=3,AC46&lt;&gt;1),"",AF46*(SUM(BA46:BC46)+(W46*AZ46+X46*BE46)/(W46+X46)+BG46+IF(AW46&lt;&gt;AX46,Deducciones_Bonus_Tablas!$N$43,0))+X46*BD46)</f>
        <v/>
      </c>
      <c r="AN46" s="15" t="str">
        <f>IF(OR(SUM(AC46:AE46)=3,AD46&lt;&gt;1),"",AG46*(SUM(BA46:BC46)+(X46*BE46+Y46*BF46)/(X46+Y46)+BG46+IF(AX46&lt;&gt;AY46,Deducciones_Bonus_Tablas!$N$43,0))+Y46*BD46)</f>
        <v/>
      </c>
      <c r="AO46" s="15" t="str">
        <f>IF(OR(SUM(AC46:AE46)=3,AE46&lt;&gt;1),"",AH46*(SUM(BA46:BC46)+(W46*AZ46+Y46*BF46)/(W46+Y46)+BG46+IF(AW46&lt;&gt;AY46,Deducciones_Bonus_Tablas!$N$43,0))+Y46*BD46)</f>
        <v/>
      </c>
      <c r="AP46" s="15" t="str">
        <f>IF(SUM(AC46:AE46)&lt;&gt;3,"",AI46*(SUM(BA46:BC46)+(W46*AZ46+X46*BE46+Y46*BF46)/(W46+X46+BF46)+BG46+Deducciones_Bonus_Tablas!$N$44+(COUNTA(_xlfn.UNIQUE(AW46:AY46,TRUE,FALSE))-1)*Deducciones_Bonus_Tablas!$N$43)+Y46*BD46)</f>
        <v/>
      </c>
      <c r="AQ46" s="38" t="str">
        <f>IF(H46&lt;2,"",VLOOKUP(F46&amp;LEFT(G46,1),Table1[[Full_Name]:[METROS15]],Deducciones_Bonus_Tablas!$AE$1,FALSE))</f>
        <v/>
      </c>
      <c r="AR46" s="38" t="str">
        <f>IF(H46&lt;2,"",VLOOKUP(F46&amp;LEFT(G46,1),Table1[[Full_Name]:[METROS15]],Deducciones_Bonus_Tablas!$AD$1,FALSE))</f>
        <v/>
      </c>
      <c r="AS46" s="38" t="str">
        <f>IF(P46&lt;2,"",VLOOKUP(N46&amp;LEFT(O46,1),Table1[[Full_Name]:[METROS15]],Deducciones_Bonus_Tablas!$AE$1,FALSE))</f>
        <v/>
      </c>
      <c r="AT46" s="38" t="str">
        <f>IF(P46&lt;2,"",VLOOKUP(N46&amp;LEFT(O46,1),Table1[[Full_Name]:[METROS15]],Deducciones_Bonus_Tablas!$AD$1,FALSE))</f>
        <v/>
      </c>
      <c r="AU46" s="38" t="str">
        <f>IF(T46&lt;2,"",VLOOKUP(R46&amp;LEFT(S46,1),Table1[[Full_Name]:[METROS15]],Deducciones_Bonus_Tablas!$AE$1,FALSE))</f>
        <v/>
      </c>
      <c r="AV46" s="38" t="str">
        <f>IF(T46&lt;2,"",VLOOKUP(R46&amp;LEFT(S46,1),Table1[[Full_Name]:[METROS15]],Deducciones_Bonus_Tablas!$AD$1,FALSE))</f>
        <v/>
      </c>
      <c r="AW46" s="38" t="str">
        <f>IF(H46&lt;2,"",VLOOKUP(F46&amp;LEFT(G46,1),Table1[[Full_Name]:[METROS15]],Deducciones_Bonus_Tablas!$AC$1,FALSE))</f>
        <v/>
      </c>
      <c r="AX46" s="38" t="str">
        <f>IF(P46&lt;2,"",VLOOKUP(N46&amp;LEFT(O46,1),Table1[[Full_Name]:[METROS15]],Deducciones_Bonus_Tablas!$AC$1,FALSE))</f>
        <v/>
      </c>
      <c r="AY46" s="38" t="str">
        <f>IF(T46&lt;2,"",VLOOKUP(R46&amp;LEFT(S46,1),Table1[[Full_Name]:[METROS15]],Deducciones_Bonus_Tablas!$AC$1,FALSE))</f>
        <v/>
      </c>
      <c r="AZ46" s="54" t="str">
        <f>IF(F46="","",IF(OR(H46=0,H46=""),"CAIDA",IF(H46=1,"CORTO",IF(OR(BH46=2,BH46=3,BI46=1,BJ46=1,BL46=11),0,IF(SUM(AC46:AE46)=0,INDEX(Table1[[Full_Name]:[METROS15]],MATCH(F46&amp;LEFT(G46,1),Table1[Full_Name],0),MATCH("I"&amp;H46,Deducciones_Bonus_Tablas!$AB$2:$BN$2,0)),INDEX(Table1[[Full_Name]:[METROS15]],MATCH(F46&amp;LEFT(G46,1),Table1[Full_Name],0),MATCH("C"&amp;H46,Deducciones_Bonus_Tablas!$AB$2:$BN$2,0)))))))</f>
        <v/>
      </c>
      <c r="BA46" s="5" cm="1">
        <f t="array" ref="BA46">IF(OR(I46="",F46="",I46="B"),0,_xlfn.IFS($Z46=1,VLOOKUP($F46&amp;LEFT($G46,1),Table1[[Full_Name]:[METROS15]],MATCH("C"&amp;I46,Deducciones_Bonus_Tablas!$AB$2:$BN$2,0),FALSE),$AA46=1,VLOOKUP($N46&amp;LEFT($O46,1),Table1[[Full_Name]:[METROS15]],MATCH("C"&amp;I46,Deducciones_Bonus_Tablas!$AB$2:$BN$2,0),FALSE),$AB46=1,VLOOKUP($R46&amp;LEFT($S46,1),Table1[[Full_Name]:[METROS15]],MATCH("C"&amp;I46,Deducciones_Bonus_Tablas!$AB$2:$BN$2,0),FALSE),$AC46=1,AVERAGE(VLOOKUP($F46&amp;LEFT($G46,1),Table1[[Full_Name]:[METROS15]],MATCH("C"&amp;I46,Deducciones_Bonus_Tablas!$AB$2:$BN$2,0),FALSE),VLOOKUP($N46&amp;LEFT($O46,1),Table1[[Full_Name]:[METROS15]],MATCH("C"&amp;I46,Deducciones_Bonus_Tablas!$AB$2:$BN$2,0),FALSE)),$AD46=1,AVERAGE(VLOOKUP($R46&amp;LEFT($S46,1),Table1[[Full_Name]:[METROS15]],MATCH("C"&amp;I46,Deducciones_Bonus_Tablas!$AB$2:$BN$2,0),FALSE),VLOOKUP($N46&amp;LEFT($O46,1),Table1[[Full_Name]:[METROS15]],MATCH("C"&amp;I46,Deducciones_Bonus_Tablas!$AB$2:$BN$2,0),FALSE)),$AE46=1,AVERAGE(VLOOKUP($R46&amp;LEFT($S46,1),Table1[[Full_Name]:[METROS15]],MATCH("C"&amp;I46,Deducciones_Bonus_Tablas!$AB$2:$BN$2,0),FALSE),VLOOKUP($F46&amp;LEFT($G46,1),Table1[[Full_Name]:[METROS15]],MATCH("C"&amp;I46,Deducciones_Bonus_Tablas!$AB$2:$BN$2,0),FALSE))))</f>
        <v>0</v>
      </c>
      <c r="BB46" s="5" cm="1">
        <f t="array" ref="BB46">IF(OR(J46="",G46="",J46="B"),0,_xlfn.IFS($Z46=1,VLOOKUP($F46&amp;LEFT($G46,1),Table1[[Full_Name]:[METROS15]],MATCH("T"&amp;J46,Deducciones_Bonus_Tablas!$AB$2:$BN$2,0),FALSE),$AA46=1,VLOOKUP($N46&amp;LEFT($O46,1),Table1[[Full_Name]:[METROS15]],MATCH("T"&amp;J46,Deducciones_Bonus_Tablas!$AB$2:$BN$2,0),FALSE),$AB46=1,VLOOKUP($R46&amp;LEFT($S46,1),Table1[[Full_Name]:[METROS15]],MATCH("T"&amp;J46,Deducciones_Bonus_Tablas!$AB$2:$BN$2,0),FALSE),$AC46=1,AVERAGE(VLOOKUP($F46&amp;LEFT($G46,1),Table1[[Full_Name]:[METROS15]],MATCH("T"&amp;J46,Deducciones_Bonus_Tablas!$AB$2:$BN$2,0),FALSE),VLOOKUP($N46&amp;LEFT($O46,1),Table1[[Full_Name]:[METROS15]],MATCH("T"&amp;J46,Deducciones_Bonus_Tablas!$AB$2:$BN$2,0),FALSE)),$AD46=1,AVERAGE(VLOOKUP($R46&amp;LEFT($S46,1),Table1[[Full_Name]:[METROS15]],MATCH("T"&amp;J46,Deducciones_Bonus_Tablas!$AB$2:$BN$2,0),FALSE),VLOOKUP($N46&amp;LEFT($O46,1),Table1[[Full_Name]:[METROS15]],MATCH("T"&amp;J46,Deducciones_Bonus_Tablas!$AB$2:$BN$2,0),FALSE)),$AE46=1,AVERAGE(VLOOKUP($R46&amp;LEFT($S46,1),Table1[[Full_Name]:[METROS15]],MATCH("T"&amp;J46,Deducciones_Bonus_Tablas!$AB$2:$BN$2,0),FALSE),VLOOKUP($F46&amp;LEFT($G46,1),Table1[[Full_Name]:[METROS15]],MATCH("T"&amp;J46,Deducciones_Bonus_Tablas!$AB$2:$BN$2,0),FALSE))))</f>
        <v>0</v>
      </c>
      <c r="BC46" s="5" cm="1">
        <f t="array" ref="BC46">IF(OR(K46="",H46="",K46="B"),0,_xlfn.IFS($Z46=1,VLOOKUP($F46&amp;LEFT($G46,1),Table1[[Full_Name]:[METROS15]],MATCH("P"&amp;K46,Deducciones_Bonus_Tablas!$AB$2:$BN$2,0),FALSE),$AA46=1,VLOOKUP($N46&amp;LEFT($O46,1),Table1[[Full_Name]:[METROS15]],MATCH("P"&amp;K46,Deducciones_Bonus_Tablas!$AB$2:$BN$2,0),FALSE),$AB46=1,VLOOKUP($R46&amp;LEFT($S46,1),Table1[[Full_Name]:[METROS15]],MATCH("P"&amp;K46,Deducciones_Bonus_Tablas!$AB$2:$BN$2,0),FALSE),$AC46=1,AVERAGE(VLOOKUP($F46&amp;LEFT($G46,1),Table1[[Full_Name]:[METROS15]],MATCH("P"&amp;K46,Deducciones_Bonus_Tablas!$AB$2:$BN$2,0),FALSE),VLOOKUP($N46&amp;LEFT($O46,1),Table1[[Full_Name]:[METROS15]],MATCH("P"&amp;K46,Deducciones_Bonus_Tablas!$AB$2:$BN$2,0),FALSE)),$AD46=1,AVERAGE(VLOOKUP($R46&amp;LEFT($S46,1),Table1[[Full_Name]:[METROS15]],MATCH("P"&amp;K46,Deducciones_Bonus_Tablas!$AB$2:$BN$2,0),FALSE),VLOOKUP($N46&amp;LEFT($O46,1),Table1[[Full_Name]:[METROS15]],MATCH("P"&amp;K46,Deducciones_Bonus_Tablas!$AB$2:$BN$2,0),FALSE)),$AE46=1,AVERAGE(VLOOKUP($R46&amp;LEFT($S46,1),Table1[[Full_Name]:[METROS15]],MATCH("P"&amp;K46,Deducciones_Bonus_Tablas!$AB$2:$BN$2,0),FALSE),VLOOKUP($F46&amp;LEFT($G46,1),Table1[[Full_Name]:[METROS15]],MATCH("P"&amp;K46,Deducciones_Bonus_Tablas!$AB$2:$BN$2,0),FALSE))))</f>
        <v>0</v>
      </c>
      <c r="BD46" s="5">
        <f>IF(OR(F46="",AND(OR(L46="",L46="S"),BK46=0,OR(BI46=0,BI46=1),OR(BL46=0,BL46=11,AND(BL46=1,Q46&lt;3,T46&gt;1)),OR(BQ46=0,BQ46=11),BP46=0,BH46&lt;&gt;33,BM46&lt;&gt;33,BI46&lt;&gt;11,BN46&lt;&gt;11)),0,IF(Z46=1,VLOOKUP($F46&amp;LEFT($G46,1),Table1[[Full_Name]:[METROS15]],MATCH(IF(OR(BK46=1,BL46=1,BI46=11,BH46=33),"N",L46),Deducciones_Bonus_Tablas!$AB$2:$BN$2,0),FALSE),IF(OR(AA46=1,AND(AC46=1,SUM(AC46:AE46)=1),AND(AD46=1,OR(BP46=1,BQ46=1,BN46=11,BM46=33))),VLOOKUP($N46&amp;LEFT($O46,1),Table1[[Full_Name]:[METROS15]],MATCH(IF(OR(BP46=1,BQ46=1,BN46=11,BM46=33),"N",L46),Deducciones_Bonus_Tablas!$AB$2:$BN$2,0),FALSE),VLOOKUP($R46&amp;LEFT($S46,1),Table1[[Full_Name]:[METROS15]],MATCH(L46,Deducciones_Bonus_Tablas!$AB$2:$BN$2,0),FALSE))))</f>
        <v>0</v>
      </c>
      <c r="BE46" s="54" t="str">
        <f>IF(N46="","",IF(OR(P46=1,P46=0,BH46=22,BH46=33,BI46=11,BK46=1,BL46=1,BM46=2,BM46=3,BN46=1,BO46=1,BQ46=11),0,IF(SUM(AC46:AE46)=0,INDEX(Table1[[Full_Name]:[METROS15]],MATCH(N46&amp;LEFT(O46,1),Table1[Full_Name],0),MATCH("I"&amp;P46,Deducciones_Bonus_Tablas!$AB$2:$BN$2,0)),INDEX(Table1[[Full_Name]:[METROS15]],MATCH(N46&amp;LEFT(O46,1),Table1[Full_Name],0),MATCH("C"&amp;P46,Deducciones_Bonus_Tablas!$AB$2:$BN$2,0)))))</f>
        <v/>
      </c>
      <c r="BF46" s="54" t="str">
        <f>IF(R46="","",IF(OR(T46=1,T46=0,BM46=22,BM46=33,BN46=11,BP46=1,BQ46=1),0,IF(SUM(AC46:AE46)=0,INDEX(Table1[[Full_Name]:[METROS15]],MATCH(R46&amp;LEFT(S46,1),Table1[Full_Name],0),MATCH("I"&amp;T46,Deducciones_Bonus_Tablas!$AB$2:$BN$2,0)),INDEX(Table1[[Full_Name]:[METROS15]],MATCH(R46&amp;LEFT(S46,1),Table1[Full_Name],0),MATCH("C"&amp;T46,Deducciones_Bonus_Tablas!$AB$2:$BN$2,0)))))</f>
        <v/>
      </c>
      <c r="BG46" s="5">
        <f>IF(OR(BH46=2,BH46=3,BH46=33,BI46=1,BI46=11,BJ46=1,BM46=2,BM46=22,BM46=3,BM46=33,BN46=1,BN46=11,BO46=1),Deducciones_Bonus_Tablas!$N$45,0)+IF(AND(OR(BH46=2,BH46=3,BI46=1,BJ46=1),OR(BM46=33,BN46=11)),Deducciones_Bonus_Tablas!$N$46,0)</f>
        <v>0</v>
      </c>
      <c r="BH46" s="5">
        <f>IF(OR(H46&lt;2,P46&lt;2),0,IF(OR(AR46&lt;&gt;"E",AT46&lt;&gt;"E"),0,IF(AND(COUNTIF(Table2[Excepcion E],F46&amp;LEFT(G46,1))=1,COUNTIF(Table2[Excepcion E],N46&amp;LEFT(O46,1))=1),1,IF(COUNTIF(Table2[Excepcion E],F46&amp;LEFT(G46,1))=1,IF(F46=N46,2,IF(AND(AW46=AX46,G46=O46),3,4)),IF(COUNTIF(Table2[Excepcion E],N46&amp;LEFT(O46,1)),IF(F46=N46,22,IF(AND(AW46=AX46,G46=O46),33,4)),5)))))</f>
        <v>0</v>
      </c>
      <c r="BI46" s="5">
        <f>IF(OR(H46&lt;2,P46&lt;2),0,IF(AND(COUNTIF(Table2[Excepcion E],F46&amp;LEFT(G46,1))=1,AT46&lt;&gt;"E"),1,IF(AND(COUNTIF(Table2[Excepcion E],N46&amp;LEFT(O46,1))=1,AR46&lt;&gt;"E"),11,0)))</f>
        <v>0</v>
      </c>
      <c r="BJ46" s="5" t="str">
        <f t="shared" si="84"/>
        <v/>
      </c>
      <c r="BK46" s="5">
        <f t="shared" si="85"/>
        <v>0</v>
      </c>
      <c r="BL46" s="5">
        <f t="shared" si="86"/>
        <v>0</v>
      </c>
      <c r="BM46" s="5">
        <f>IF(OR(P46&lt;2,T46&lt;2),0,IF(OR(AT46&lt;&gt;"E",AV46&lt;&gt;"E"),0,IF(AND(COUNTIF(Table2[Excepcion E],N46&amp;LEFT(O46,1))=1,COUNTIF(Table2[Excepcion E],R46&amp;LEFT(S46,1))=1),1,IF(COUNTIF(Table2[Excepcion E],N46&amp;LEFT(O46,1))=1,IF(N46=R46,2,IF(AND(AX46=AY46,O46=S46),3,4)),IF(COUNTIF(Table2[Excepcion E],R46&amp;LEFT(S46,1)),IF(N46=R46,22,IF(AND(AX46=AY46,O46=S46),33,4)),5)))))</f>
        <v>0</v>
      </c>
      <c r="BN46" s="5">
        <f>IF(OR(P46&lt;2,T46&lt;2),0,IF(AND(COUNTIF(Table2[Excepcion E],N46&amp;LEFT(O46,1))=1,AV46&lt;&gt;"E"),1,IF(AND(COUNTIF(Table2[Excepcion E],R46&amp;LEFT(S46,1))=1,AT46&lt;&gt;"E"),11,0)))</f>
        <v>0</v>
      </c>
      <c r="BO46" s="5" t="str">
        <f t="shared" si="87"/>
        <v/>
      </c>
      <c r="BP46" s="5">
        <f t="shared" si="88"/>
        <v>0</v>
      </c>
      <c r="BQ46" s="5">
        <f t="shared" si="89"/>
        <v>0</v>
      </c>
    </row>
    <row r="47" spans="1:69" s="1" customFormat="1" ht="18.75" customHeight="1" thickBot="1" x14ac:dyDescent="0.35">
      <c r="A47" s="70" t="str">
        <f>IF(D47&gt;Deducciones_Bonus_Tablas!$N$49,"NO",IF(ABS(VLOOKUP(B47,$A42:$C45,3,FALSE)-VLOOKUP(C47,$A42:$C45,3,FALSE))&gt;1,"NO",IF(OR((VLOOKUP(B47,$A42:$C45,3,FALSE)+VLOOKUP(C47,$A42:$C45,3,FALSE))=3,(VLOOKUP(B47,$A42:$C45,3,FALSE)+VLOOKUP(C47,$A42:$C45,3,FALSE))=2),"1º-2º",IF(OR((VLOOKUP(B47,$A42:$C45,3,FALSE)+VLOOKUP(C47,$A42:$C45,3,FALSE))=5,(VLOOKUP(B47,$A42:$C45,3,FALSE)+VLOOKUP(C47,$A42:$C45,3,FALSE))=4),"2º-3º","3º-4º"))))</f>
        <v>NO</v>
      </c>
      <c r="B47" s="70" t="str">
        <f>A42</f>
        <v>Pat1</v>
      </c>
      <c r="C47" s="70" t="str">
        <f>A43</f>
        <v>Pat2</v>
      </c>
      <c r="D47" s="196" t="str">
        <f>IFERROR(ABS(1-B42/B43),"-")</f>
        <v>-</v>
      </c>
      <c r="E47" s="329"/>
      <c r="F47" s="222"/>
      <c r="G47" s="244"/>
      <c r="H47" s="224"/>
      <c r="I47" s="225"/>
      <c r="J47" s="226"/>
      <c r="K47" s="227"/>
      <c r="L47" s="228"/>
      <c r="M47" s="229"/>
      <c r="N47" s="230"/>
      <c r="O47" s="223"/>
      <c r="P47" s="223"/>
      <c r="Q47" s="229"/>
      <c r="R47" s="230"/>
      <c r="S47" s="223"/>
      <c r="T47" s="231"/>
      <c r="U47" s="20" t="str" cm="1">
        <f t="array" aca="1" ref="U47" ca="1">IFERROR(IF(W47="","",IF(OR(W47="CAIDA",X47="CAIDA",AND(W47="CORTO",X47="")),0,ROUND(_xlfn.IFS(Z47=1,W47+AJ47,AA47=1,X47+AK47,AB47=1,Y47+AL47,AND(AC47=1,SUM(AC47:AE47)=1),AF47+AM47,AND(AD47=1,SUM(AC47:AE47)=1),AG47+AN47,AND(AE47=1,SUM(AC47:AE47)=1),AH47+AO47,AND(SUM(AC47:AE47)=2,AC47=1,AE47=1),MAX(AF47+OFFSET(AF47,0,7),AH47+OFFSET(AH47,0,7)),SUM(AC47:AE47)=3,AI47+AP47),1))),"Revisa")</f>
        <v/>
      </c>
      <c r="V47" s="38">
        <f>IF(F47="",0,IF(OR(F47&amp;G47=F43&amp;G43,F47&amp;G47=F44&amp;G44,F47&amp;G47=F45&amp;G45,F47&amp;G47=N43&amp;O43,F47&amp;G47=N44&amp;O44,F47&amp;G47=N45&amp;O45,F47&amp;G47=R43&amp;S43,F47&amp;G47=R44&amp;S44,F47&amp;G47=R45&amp;S45,F47&amp;G47=F46&amp;G46,F47&amp;G47=N46&amp;O46,F47&amp;G47=R46&amp;S46),1,IF(N47="",0,IF(OR(N47&amp;O47=F43&amp;G43,N47&amp;O47=F44&amp;G44,N47&amp;O47=F45&amp;G45,N47&amp;O47=N43&amp;O43,N47&amp;O47=N44&amp;O44,N47&amp;O47=N45&amp;O45,N47&amp;O47=R43&amp;S43,N47&amp;O47=R44&amp;S44,N47&amp;O47=R45&amp;S45,N47&amp;O47=F46&amp;G46,N47&amp;O47=N46&amp;O46,N47&amp;O47=R46&amp;S46),1,IF(R47="",0,IF(OR(R47&amp;S47=F43&amp;G43,R47&amp;S47=F44&amp;G44,R47&amp;S47=F45&amp;G45,R47&amp;S47=N43&amp;O43,R47&amp;S47=N44&amp;O44,R47&amp;S47=N45,O45,R47&amp;S47=R43&amp;S43,R47&amp;S47=R44&amp;S44,R47&amp;S47=R45&amp;S45,R47&amp;S47=F46&amp;G46,R47&amp;S47=N46&amp;O46,R47&amp;S47=R46&amp;S46),1,0))))))</f>
        <v>0</v>
      </c>
      <c r="W47" s="15" t="str">
        <f>IF(H47="","",IF(H47=0,"CAIDA",IF(H47=1,"CORTO",VLOOKUP(F47&amp;LEFT(G47,1),Table1[[Full_Name]:[METROS15]],Deducciones_Bonus_Tablas!$AF$1,FALSE))))</f>
        <v/>
      </c>
      <c r="X47" s="15" t="str">
        <f>IF(P47="","",IF(P47=0,"CAIDA",IF(P47=1,"CORTO",VLOOKUP(N47&amp;LEFT(O47,1),Table1[[Full_Name]:[METROS15]],Deducciones_Bonus_Tablas!$AF$1,FALSE))))</f>
        <v/>
      </c>
      <c r="Y47" s="15" t="str">
        <f>IF(T47="","",IF(T47=0,"CAIDA",IF(T47=1,"CORTO",VLOOKUP(R47&amp;LEFT(S47,1),Table1[[Full_Name]:[METROS15]],Deducciones_Bonus_Tablas!$AF$1,FALSE))))</f>
        <v/>
      </c>
      <c r="Z47" s="38">
        <f t="shared" ref="Z47" si="90">IF(OR(W47="CAIDA",X47="CAIDA",Y47="CAIDA",W47="CORTO",SUM(AC47:AE47)&gt;0),0,IF(AND(W47&gt;0,OR(X47="",X47="CORTO",M47&gt;2,BH47=22,BH47=33,BI47=11,BK47=1,BL47=1),OR(Y47="",Y47="CORTO",M47+P47+Q47&gt;2,BM47=1)),1,0))</f>
        <v>1</v>
      </c>
      <c r="AA47" s="38">
        <f t="shared" ref="AA47" si="91">IF(OR(X47="CAIDA",Y47="CAIDA",W47="CAIDA",X47="CORTO",SUM(AC47:AE47)&gt;0),0,IF(OR(AND(BI47=1,BN47=11),AND(X47&gt;0,OR(Y47="",Y47="CORTO",BM47=22,BM47=33,BN47=11,BP47=1,BQ47=1),OR(W47="",W47="CORTO",BH47=2,BH47=3,BI47=1,BJ47=1,BL47=11))),1,0))</f>
        <v>1</v>
      </c>
      <c r="AB47" s="38">
        <f t="shared" ref="AB47" si="92">IF(OR(Y47="CAIDA",W47="CAIDA",X47="CAIDA",Y47="CORTO",SUM(AC47:AE47)&gt;0),0,IF(AND(Y47&gt;0,OR(W47="",W47="CORTO",BH47=1),OR(X47="",X47="CORTO",BN47=1,BQ47=11)),1,0))</f>
        <v>1</v>
      </c>
      <c r="AC47" s="38">
        <f t="shared" ref="AC47" si="93">IF(OR(H47&lt;2,P47&lt;2,BH47=2,BH47=22,BH47=3,BH47=33,BI47=1,BI47=11,BJ47=1,BK47=1,BL47=1,BL47=11,M47&gt;2,AND(BH47=1,OR(BN47=1,BQ47=11))),0,1)</f>
        <v>0</v>
      </c>
      <c r="AD47" s="38">
        <f t="shared" ref="AD47" si="94">IF(OR(P47&lt;2,T47&lt;2,BM47=2,BM47=22,BM47=3,BM47=33,BN47=1,BN47=11,BO47=1,BP47=1,BQ47=1,BQ47=11,Q47&gt;2,BM47=1),0,1)</f>
        <v>0</v>
      </c>
      <c r="AE47" s="38">
        <f t="shared" ref="AE47" si="95">IF(OR(H47&lt;2,T47&lt;2,BH47=2,BM47=22,BH47=3,BM47=33,BI47=1,BN47=11,BJ47=1,BP47=1,BQ47=1,BL47=11,Q47&gt;2,M47&gt;2,AND(P47=1,M47+Q47&gt;1),AND(OR(BI47=11,BK47=1,BL47=1),BM47=1),AND(OR(BN47=1,BK47=1,BL47=1),BH47=1)),0,1)</f>
        <v>0</v>
      </c>
      <c r="AF47" s="15" t="str">
        <f>IF(AC47=0,"",MAX(W47,X47)+VLOOKUP(MIN(AQ47,AS47),Deducciones_Bonus_Tablas!$H$2:$I$41,2,FALSE)*(IF(F47=N47,Deducciones_Bonus_Tablas!$N$34,IF(ABS(AQ47-AS47)&lt;=4,Deducciones_Bonus_Tablas!$N$32,IF(ABS(AQ47-AS47)&lt;=10,Deducciones_Bonus_Tablas!$N$33,IF(ABS(AQ47-AS47)&gt;10,Deducciones_Bonus_Tablas!$N$34))))+IF(AS47&gt;AQ47,Deducciones_Bonus_Tablas!$Q$31,IF(AS47&lt;AQ47,Deducciones_Bonus_Tablas!$Q$33,0))))</f>
        <v/>
      </c>
      <c r="AG47" s="15" t="str">
        <f>IF(AD47=0,"",MAX(X47,Y47)+VLOOKUP(MIN(AS47,AU47),Deducciones_Bonus_Tablas!$H$2:$I$41,2,FALSE)*(IF(N47=R47,Deducciones_Bonus_Tablas!$N$34,IF(ABS(AS47-AU47)&lt;=4,Deducciones_Bonus_Tablas!$N$32,IF(ABS(AS47-AU47)&lt;=10,Deducciones_Bonus_Tablas!$N$33,IF(ABS(AS47-AU47)&gt;10,Deducciones_Bonus_Tablas!$N$34))))+IF(AU47&gt;AS47,Deducciones_Bonus_Tablas!$Q$31,IF(AU47&lt;AS47,Deducciones_Bonus_Tablas!$Q$33,0))))</f>
        <v/>
      </c>
      <c r="AH47" s="15" t="str">
        <f>IF(AE47=0,"",MAX(W47,Y47)+VLOOKUP(MIN(AQ47,AU47),Deducciones_Bonus_Tablas!$H$2:$I$41,2,FALSE)*(IF(F47=R47,Deducciones_Bonus_Tablas!$N$34,IF(ABS(AQ47-AU47)&lt;=4,Deducciones_Bonus_Tablas!$N$32,IF(ABS(AQ47-AU47)&lt;=10,Deducciones_Bonus_Tablas!$N$33,IF(ABS(AQ47-AU47)&gt;10,Deducciones_Bonus_Tablas!$N$34))))+IF(AU47&gt;AQ47,Deducciones_Bonus_Tablas!$Q$31,IF(AU47&lt;AQ47,Deducciones_Bonus_Tablas!$Q$33,0))))</f>
        <v/>
      </c>
      <c r="AI47" s="15" t="str">
        <f>IF(OR(AC47&lt;&gt;1,AD47&lt;&gt;1,AE47&lt;&gt;1),"",MAX(W47,X47,Y47)+VLOOKUP(MIN(AQ47,AS47),Deducciones_Bonus_Tablas!$H$2:$I$41,2,FALSE)*(IF(F47=N47,Deducciones_Bonus_Tablas!$N$34,IF(ABS(AQ47-AS47)&lt;=4,Deducciones_Bonus_Tablas!$N$32,IF(ABS(AQ47-AS47)&lt;=10,Deducciones_Bonus_Tablas!$N$33,IF(ABS(AQ47-AS47)&gt;10,Deducciones_Bonus_Tablas!$N$34))))+IF(AS47&gt;AQ47,Deducciones_Bonus_Tablas!$Q$31,IF(AS47&lt;AQ47,Deducciones_Bonus_Tablas!$Q$33,0)))+VLOOKUP(MIN(AS47,AU47),Deducciones_Bonus_Tablas!$H$2:$I$41,2,FALSE)*(IF(N47=R47,Deducciones_Bonus_Tablas!$N$34,IF(ABS(AS47-AU47)&lt;=4,Deducciones_Bonus_Tablas!$N$32,IF(ABS(AS47-AU47)&lt;=10,Deducciones_Bonus_Tablas!$N$33,IF(ABS(AS47-AU47)&gt;10,Deducciones_Bonus_Tablas!$N$34))))+IF(AU47&gt;AS47,Deducciones_Bonus_Tablas!$Q$31,IF(AU47&lt;AS47,Deducciones_Bonus_Tablas!$Q$33,0))))</f>
        <v/>
      </c>
      <c r="AJ47" s="15" t="str">
        <f t="shared" ref="AJ47" si="96">IF(W47="","",IF(OR(W47="CAIDA",W47="CORTO"),"",IF(SUM(AC47:AE47)=0,W47*(SUM(AZ47:BD47)+BG47),"COMBO")))</f>
        <v/>
      </c>
      <c r="AK47" s="15" t="str">
        <f t="shared" ref="AK47" si="97">IF(X47="","",IF(OR(X47="CAIDA",X47="CORTO"),"",IF(SUM(AC47:AE47)=0,X47*(SUM(BA47:BE47)+BG47),"COMBO")))</f>
        <v/>
      </c>
      <c r="AL47" s="15" t="str">
        <f t="shared" ref="AL47" si="98">IF(Y47="","",IF(OR(Y47="CAIDA",Y47="CORTO"),"",IF(SUM(AC47:AE47)=0,Y47*(SUM(BA47:BD47)+BF47+BG47),"COMBO")))</f>
        <v/>
      </c>
      <c r="AM47" s="15" t="str">
        <f>IF(OR(SUM(AC47:AE47)=3,AC47&lt;&gt;1),"",AF47*(SUM(BA47:BC47)+(W47*AZ47+X47*BE47)/(W47+X47)+BG47+IF(AW47&lt;&gt;AX47,Deducciones_Bonus_Tablas!$N$43,0))+X47*BD47)</f>
        <v/>
      </c>
      <c r="AN47" s="15" t="str">
        <f>IF(OR(SUM(AC47:AE47)=3,AD47&lt;&gt;1),"",AG47*(SUM(BA47:BC47)+(X47*BE47+Y47*BF47)/(X47+Y47)+BG47+IF(AX47&lt;&gt;AY47,Deducciones_Bonus_Tablas!$N$43,0))+Y47*BD47)</f>
        <v/>
      </c>
      <c r="AO47" s="15" t="str">
        <f>IF(OR(SUM(AC47:AE47)=3,AE47&lt;&gt;1),"",AH47*(SUM(BA47:BC47)+(W47*AZ47+Y47*BF47)/(W47+Y47)+BG47+IF(AW47&lt;&gt;AY47,Deducciones_Bonus_Tablas!$N$43,0))+Y47*BD47)</f>
        <v/>
      </c>
      <c r="AP47" s="15" t="str">
        <f>IF(SUM(AC47:AE47)&lt;&gt;3,"",AI47*(SUM(BA47:BC47)+(W47*AZ47+X47*BE47+Y47*BF47)/(W47+X47+BF47)+BG47+Deducciones_Bonus_Tablas!$N$44+(COUNTA(_xlfn.UNIQUE(AW47:AY47,TRUE,FALSE))-1)*Deducciones_Bonus_Tablas!$N$43)+Y47*BD47)</f>
        <v/>
      </c>
      <c r="AQ47" s="38" t="str">
        <f>IF(H47&lt;2,"",VLOOKUP(F47&amp;LEFT(G47,1),Table1[[Full_Name]:[METROS15]],Deducciones_Bonus_Tablas!$AE$1,FALSE))</f>
        <v/>
      </c>
      <c r="AR47" s="38" t="str">
        <f>IF(H47&lt;2,"",VLOOKUP(F47&amp;LEFT(G47,1),Table1[[Full_Name]:[METROS15]],Deducciones_Bonus_Tablas!$AD$1,FALSE))</f>
        <v/>
      </c>
      <c r="AS47" s="38" t="str">
        <f>IF(P47&lt;2,"",VLOOKUP(N47&amp;LEFT(O47,1),Table1[[Full_Name]:[METROS15]],Deducciones_Bonus_Tablas!$AE$1,FALSE))</f>
        <v/>
      </c>
      <c r="AT47" s="38" t="str">
        <f>IF(P47&lt;2,"",VLOOKUP(N47&amp;LEFT(O47,1),Table1[[Full_Name]:[METROS15]],Deducciones_Bonus_Tablas!$AD$1,FALSE))</f>
        <v/>
      </c>
      <c r="AU47" s="38" t="str">
        <f>IF(T47&lt;2,"",VLOOKUP(R47&amp;LEFT(S47,1),Table1[[Full_Name]:[METROS15]],Deducciones_Bonus_Tablas!$AE$1,FALSE))</f>
        <v/>
      </c>
      <c r="AV47" s="38" t="str">
        <f>IF(T47&lt;2,"",VLOOKUP(R47&amp;LEFT(S47,1),Table1[[Full_Name]:[METROS15]],Deducciones_Bonus_Tablas!$AD$1,FALSE))</f>
        <v/>
      </c>
      <c r="AW47" s="38" t="str">
        <f>IF(H47&lt;2,"",VLOOKUP(F47&amp;LEFT(G47,1),Table1[[Full_Name]:[METROS15]],Deducciones_Bonus_Tablas!$AC$1,FALSE))</f>
        <v/>
      </c>
      <c r="AX47" s="38" t="str">
        <f>IF(P47&lt;2,"",VLOOKUP(N47&amp;LEFT(O47,1),Table1[[Full_Name]:[METROS15]],Deducciones_Bonus_Tablas!$AC$1,FALSE))</f>
        <v/>
      </c>
      <c r="AY47" s="38" t="str">
        <f>IF(T47&lt;2,"",VLOOKUP(R47&amp;LEFT(S47,1),Table1[[Full_Name]:[METROS15]],Deducciones_Bonus_Tablas!$AC$1,FALSE))</f>
        <v/>
      </c>
      <c r="AZ47" s="54" t="str">
        <f>IF(F47="","",IF(OR(H47=0,H47=""),"CAIDA",IF(H47=1,"CORTO",IF(OR(BH47=2,BH47=3,BI47=1,BJ47=1,BL47=11),0,IF(SUM(AC47:AE47)=0,INDEX(Table1[[Full_Name]:[METROS15]],MATCH(F47&amp;LEFT(G47,1),Table1[Full_Name],0),MATCH("I"&amp;H47,Deducciones_Bonus_Tablas!$AB$2:$BN$2,0)),INDEX(Table1[[Full_Name]:[METROS15]],MATCH(F47&amp;LEFT(G47,1),Table1[Full_Name],0),MATCH("C"&amp;H47,Deducciones_Bonus_Tablas!$AB$2:$BN$2,0)))))))</f>
        <v/>
      </c>
      <c r="BA47" s="5" cm="1">
        <f t="array" ref="BA47">IF(OR(I47="",F47="",I47="B"),0,_xlfn.IFS($Z47=1,VLOOKUP($F47&amp;LEFT($G47,1),Table1[[Full_Name]:[METROS15]],MATCH("C"&amp;I47,Deducciones_Bonus_Tablas!$AB$2:$BN$2,0),FALSE),$AA47=1,VLOOKUP($N47&amp;LEFT($O47,1),Table1[[Full_Name]:[METROS15]],MATCH("C"&amp;I47,Deducciones_Bonus_Tablas!$AB$2:$BN$2,0),FALSE),$AB47=1,VLOOKUP($R47&amp;LEFT($S47,1),Table1[[Full_Name]:[METROS15]],MATCH("C"&amp;I47,Deducciones_Bonus_Tablas!$AB$2:$BN$2,0),FALSE),$AC47=1,AVERAGE(VLOOKUP($F47&amp;LEFT($G47,1),Table1[[Full_Name]:[METROS15]],MATCH("C"&amp;I47,Deducciones_Bonus_Tablas!$AB$2:$BN$2,0),FALSE),VLOOKUP($N47&amp;LEFT($O47,1),Table1[[Full_Name]:[METROS15]],MATCH("C"&amp;I47,Deducciones_Bonus_Tablas!$AB$2:$BN$2,0),FALSE)),$AD47=1,AVERAGE(VLOOKUP($R47&amp;LEFT($S47,1),Table1[[Full_Name]:[METROS15]],MATCH("C"&amp;I47,Deducciones_Bonus_Tablas!$AB$2:$BN$2,0),FALSE),VLOOKUP($N47&amp;LEFT($O47,1),Table1[[Full_Name]:[METROS15]],MATCH("C"&amp;I47,Deducciones_Bonus_Tablas!$AB$2:$BN$2,0),FALSE)),$AE47=1,AVERAGE(VLOOKUP($R47&amp;LEFT($S47,1),Table1[[Full_Name]:[METROS15]],MATCH("C"&amp;I47,Deducciones_Bonus_Tablas!$AB$2:$BN$2,0),FALSE),VLOOKUP($F47&amp;LEFT($G47,1),Table1[[Full_Name]:[METROS15]],MATCH("C"&amp;I47,Deducciones_Bonus_Tablas!$AB$2:$BN$2,0),FALSE))))</f>
        <v>0</v>
      </c>
      <c r="BB47" s="5" cm="1">
        <f t="array" ref="BB47">IF(OR(J47="",G47="",J47="B"),0,_xlfn.IFS($Z47=1,VLOOKUP($F47&amp;LEFT($G47,1),Table1[[Full_Name]:[METROS15]],MATCH("T"&amp;J47,Deducciones_Bonus_Tablas!$AB$2:$BN$2,0),FALSE),$AA47=1,VLOOKUP($N47&amp;LEFT($O47,1),Table1[[Full_Name]:[METROS15]],MATCH("T"&amp;J47,Deducciones_Bonus_Tablas!$AB$2:$BN$2,0),FALSE),$AB47=1,VLOOKUP($R47&amp;LEFT($S47,1),Table1[[Full_Name]:[METROS15]],MATCH("T"&amp;J47,Deducciones_Bonus_Tablas!$AB$2:$BN$2,0),FALSE),$AC47=1,AVERAGE(VLOOKUP($F47&amp;LEFT($G47,1),Table1[[Full_Name]:[METROS15]],MATCH("T"&amp;J47,Deducciones_Bonus_Tablas!$AB$2:$BN$2,0),FALSE),VLOOKUP($N47&amp;LEFT($O47,1),Table1[[Full_Name]:[METROS15]],MATCH("T"&amp;J47,Deducciones_Bonus_Tablas!$AB$2:$BN$2,0),FALSE)),$AD47=1,AVERAGE(VLOOKUP($R47&amp;LEFT($S47,1),Table1[[Full_Name]:[METROS15]],MATCH("T"&amp;J47,Deducciones_Bonus_Tablas!$AB$2:$BN$2,0),FALSE),VLOOKUP($N47&amp;LEFT($O47,1),Table1[[Full_Name]:[METROS15]],MATCH("T"&amp;J47,Deducciones_Bonus_Tablas!$AB$2:$BN$2,0),FALSE)),$AE47=1,AVERAGE(VLOOKUP($R47&amp;LEFT($S47,1),Table1[[Full_Name]:[METROS15]],MATCH("T"&amp;J47,Deducciones_Bonus_Tablas!$AB$2:$BN$2,0),FALSE),VLOOKUP($F47&amp;LEFT($G47,1),Table1[[Full_Name]:[METROS15]],MATCH("T"&amp;J47,Deducciones_Bonus_Tablas!$AB$2:$BN$2,0),FALSE))))</f>
        <v>0</v>
      </c>
      <c r="BC47" s="5" cm="1">
        <f t="array" ref="BC47">IF(OR(K47="",H47="",K47="B"),0,_xlfn.IFS($Z47=1,VLOOKUP($F47&amp;LEFT($G47,1),Table1[[Full_Name]:[METROS15]],MATCH("P"&amp;K47,Deducciones_Bonus_Tablas!$AB$2:$BN$2,0),FALSE),$AA47=1,VLOOKUP($N47&amp;LEFT($O47,1),Table1[[Full_Name]:[METROS15]],MATCH("P"&amp;K47,Deducciones_Bonus_Tablas!$AB$2:$BN$2,0),FALSE),$AB47=1,VLOOKUP($R47&amp;LEFT($S47,1),Table1[[Full_Name]:[METROS15]],MATCH("P"&amp;K47,Deducciones_Bonus_Tablas!$AB$2:$BN$2,0),FALSE),$AC47=1,AVERAGE(VLOOKUP($F47&amp;LEFT($G47,1),Table1[[Full_Name]:[METROS15]],MATCH("P"&amp;K47,Deducciones_Bonus_Tablas!$AB$2:$BN$2,0),FALSE),VLOOKUP($N47&amp;LEFT($O47,1),Table1[[Full_Name]:[METROS15]],MATCH("P"&amp;K47,Deducciones_Bonus_Tablas!$AB$2:$BN$2,0),FALSE)),$AD47=1,AVERAGE(VLOOKUP($R47&amp;LEFT($S47,1),Table1[[Full_Name]:[METROS15]],MATCH("P"&amp;K47,Deducciones_Bonus_Tablas!$AB$2:$BN$2,0),FALSE),VLOOKUP($N47&amp;LEFT($O47,1),Table1[[Full_Name]:[METROS15]],MATCH("P"&amp;K47,Deducciones_Bonus_Tablas!$AB$2:$BN$2,0),FALSE)),$AE47=1,AVERAGE(VLOOKUP($R47&amp;LEFT($S47,1),Table1[[Full_Name]:[METROS15]],MATCH("P"&amp;K47,Deducciones_Bonus_Tablas!$AB$2:$BN$2,0),FALSE),VLOOKUP($F47&amp;LEFT($G47,1),Table1[[Full_Name]:[METROS15]],MATCH("P"&amp;K47,Deducciones_Bonus_Tablas!$AB$2:$BN$2,0),FALSE))))</f>
        <v>0</v>
      </c>
      <c r="BD47" s="5">
        <f>IF(OR(F47="",AND(OR(L47="",L47="S"),BK47=0,OR(BI47=0,BI47=1),OR(BL47=0,BL47=11,AND(BL47=1,Q47&lt;3,T47&gt;1)),OR(BQ47=0,BQ47=11),BP47=0,BH47&lt;&gt;33,BM47&lt;&gt;33,BI47&lt;&gt;11,BN47&lt;&gt;11)),0,IF(Z47=1,VLOOKUP($F47&amp;LEFT($G47,1),Table1[[Full_Name]:[METROS15]],MATCH(IF(OR(BK47=1,BL47=1,BI47=11,BH47=33),"N",L47),Deducciones_Bonus_Tablas!$AB$2:$BN$2,0),FALSE),IF(OR(AA47=1,AND(AC47=1,SUM(AC47:AE47)=1),AND(AD47=1,OR(BP47=1,BQ47=1,BN47=11,BM47=33))),VLOOKUP($N47&amp;LEFT($O47,1),Table1[[Full_Name]:[METROS15]],MATCH(IF(OR(BP47=1,BQ47=1,BN47=11,BM47=33),"N",L47),Deducciones_Bonus_Tablas!$AB$2:$BN$2,0),FALSE),VLOOKUP($R47&amp;LEFT($S47,1),Table1[[Full_Name]:[METROS15]],MATCH(L47,Deducciones_Bonus_Tablas!$AB$2:$BN$2,0),FALSE))))</f>
        <v>0</v>
      </c>
      <c r="BE47" s="54" t="str">
        <f>IF(N47="","",IF(OR(P47=1,P47=0,BH47=22,BH47=33,BI47=11,BK47=1,BL47=1,BM47=2,BM47=3,BN47=1,BO47=1,BQ47=11),0,IF(SUM(AC47:AE47)=0,INDEX(Table1[[Full_Name]:[METROS15]],MATCH(N47&amp;LEFT(O47,1),Table1[Full_Name],0),MATCH("I"&amp;P47,Deducciones_Bonus_Tablas!$AB$2:$BN$2,0)),INDEX(Table1[[Full_Name]:[METROS15]],MATCH(N47&amp;LEFT(O47,1),Table1[Full_Name],0),MATCH("C"&amp;P47,Deducciones_Bonus_Tablas!$AB$2:$BN$2,0)))))</f>
        <v/>
      </c>
      <c r="BF47" s="54" t="str">
        <f>IF(R47="","",IF(OR(T47=1,T47=0,BM47=22,BM47=33,BN47=11,BP47=1,BQ47=1),0,IF(SUM(AC47:AE47)=0,INDEX(Table1[[Full_Name]:[METROS15]],MATCH(R47&amp;LEFT(S47,1),Table1[Full_Name],0),MATCH("I"&amp;T47,Deducciones_Bonus_Tablas!$AB$2:$BN$2,0)),INDEX(Table1[[Full_Name]:[METROS15]],MATCH(R47&amp;LEFT(S47,1),Table1[Full_Name],0),MATCH("C"&amp;T47,Deducciones_Bonus_Tablas!$AB$2:$BN$2,0)))))</f>
        <v/>
      </c>
      <c r="BG47" s="5">
        <f>IF(OR(BH47=2,BH47=3,BH47=33,BI47=1,BI47=11,BJ47=1,BM47=2,BM47=22,BM47=3,BM47=33,BN47=1,BN47=11,BO47=1),Deducciones_Bonus_Tablas!$N$45,0)+IF(AND(OR(BH47=2,BH47=3,BI47=1,BJ47=1),OR(BM47=33,BN47=11)),Deducciones_Bonus_Tablas!$N$46,0)</f>
        <v>0</v>
      </c>
      <c r="BH47" s="5">
        <f>IF(OR(H47&lt;2,P47&lt;2),0,IF(OR(AR47&lt;&gt;"E",AT47&lt;&gt;"E"),0,IF(AND(COUNTIF(Table2[Excepcion E],F47&amp;LEFT(G47,1))=1,COUNTIF(Table2[Excepcion E],N47&amp;LEFT(O47,1))=1),1,IF(COUNTIF(Table2[Excepcion E],F47&amp;LEFT(G47,1))=1,IF(F47=N47,2,IF(AND(AW47=AX47,G47=O47),3,4)),IF(COUNTIF(Table2[Excepcion E],N47&amp;LEFT(O47,1)),IF(F47=N47,22,IF(AND(AW47=AX47,G47=O47),33,4)),5)))))</f>
        <v>0</v>
      </c>
      <c r="BI47" s="5">
        <f>IF(OR(H47&lt;2,P47&lt;2),0,IF(AND(COUNTIF(Table2[Excepcion E],F47&amp;LEFT(G47,1))=1,AT47&lt;&gt;"E"),1,IF(AND(COUNTIF(Table2[Excepcion E],N47&amp;LEFT(O47,1))=1,AR47&lt;&gt;"E"),11,0)))</f>
        <v>0</v>
      </c>
      <c r="BJ47" s="5" t="str">
        <f t="shared" ref="BJ47" si="99">IF(OR(H47&lt;2,P47&lt;2),"",IF(AND(F47=N47,OR(LEFT(G47,1)="8",LEFT(G47,1)="5"),LEFT(O47,1)="2"),1,0))</f>
        <v/>
      </c>
      <c r="BK47" s="5">
        <f t="shared" ref="BK47" si="100">IF(OR(H47&lt;2,P47&lt;2),0,IF(AND(F47=N47,OR(AND(LEFT(G47,1)="2",OR(LEFT(O47,1)="8",LEFT(O47,1)="5")),AND(LEFT(G47,1)="5",LEFT(O47,1)="8"))),1,0))</f>
        <v>0</v>
      </c>
      <c r="BL47" s="5">
        <f t="shared" ref="BL47" si="101">IF(OR(H47&lt;2,P47&lt;2),0,IF(AND(OR(AR47="A",AR47="B"),OR(AT47="E",AND(AT47="D",O47=8))),1,IF(AND(OR(AT47="A",AT47="B"),OR(AR47="E",AND(AR47="D",G47=8))),11,0)))</f>
        <v>0</v>
      </c>
      <c r="BM47" s="5">
        <f>IF(OR(P47&lt;2,T47&lt;2),0,IF(OR(AT47&lt;&gt;"E",AV47&lt;&gt;"E"),0,IF(AND(COUNTIF(Table2[Excepcion E],N47&amp;LEFT(O47,1))=1,COUNTIF(Table2[Excepcion E],R47&amp;LEFT(S47,1))=1),1,IF(COUNTIF(Table2[Excepcion E],N47&amp;LEFT(O47,1))=1,IF(N47=R47,2,IF(AND(AX47=AY47,O47=S47),3,4)),IF(COUNTIF(Table2[Excepcion E],R47&amp;LEFT(S47,1)),IF(N47=R47,22,IF(AND(AX47=AY47,O47=S47),33,4)),5)))))</f>
        <v>0</v>
      </c>
      <c r="BN47" s="5">
        <f>IF(OR(P47&lt;2,T47&lt;2),0,IF(AND(COUNTIF(Table2[Excepcion E],N47&amp;LEFT(O47,1))=1,AV47&lt;&gt;"E"),1,IF(AND(COUNTIF(Table2[Excepcion E],R47&amp;LEFT(S47,1))=1,AT47&lt;&gt;"E"),11,0)))</f>
        <v>0</v>
      </c>
      <c r="BO47" s="5" t="str">
        <f t="shared" ref="BO47" si="102">IF(OR(P47&lt;2,T47&lt;2),"",IF(AND(N47=R47,OR(LEFT(O47,1)="8",LEFT(O47,1)="5"),LEFT(S47,1)="2"),1,0))</f>
        <v/>
      </c>
      <c r="BP47" s="5">
        <f t="shared" ref="BP47" si="103">IF(OR(P47&lt;2,T47&lt;2),0,IF(AND(N47=R47,OR(AND(LEFT(O47,1)="2",OR(LEFT(S47,1)="8",LEFT(S47,1)="5")),AND(LEFT(O47,1)="5",LEFT(S47,1)="8"))),1,0))</f>
        <v>0</v>
      </c>
      <c r="BQ47" s="5">
        <f t="shared" ref="BQ47" si="104">IF(OR(P47&lt;2,T47&lt;2),0,IF(AND(OR(AT47="A",AT47="B"),OR(AV47="E",AND(AV47="D",T47=8))),1,IF(AND(OR(AV47="A",AV47="B"),OR(AT47="E",AND(AT47="D",O47=8))),11,0)))</f>
        <v>0</v>
      </c>
    </row>
    <row r="48" spans="1:69" s="1" customFormat="1" ht="18.75" customHeight="1" thickBot="1" x14ac:dyDescent="0.3">
      <c r="A48" s="70" t="str">
        <f>IF(D48&gt;Deducciones_Bonus_Tablas!$N$49,"NO",IF(ABS(VLOOKUP(B48,$A42:$C45,3,FALSE)-VLOOKUP(C48,$A42:$C45,3,FALSE))&gt;1,"NO",IF(OR((VLOOKUP(B48,$A42:$C45,3,FALSE)+VLOOKUP(C48,$A42:$C45,3,FALSE))=3,(VLOOKUP(B48,$A42:$C45,3,FALSE)+VLOOKUP(C48,$A42:$C45,3,FALSE))=2),"1º-2º",IF(OR((VLOOKUP(B48,$A42:$C45,3,FALSE)+VLOOKUP(C48,$A42:$C45,3,FALSE))=5,(VLOOKUP(B48,$A42:$C45,3,FALSE)+VLOOKUP(C48,$A42:$C45,3,FALSE))=4),"2º-3º","3º-4º"))))</f>
        <v>NO</v>
      </c>
      <c r="B48" s="70" t="str">
        <f>A42</f>
        <v>Pat1</v>
      </c>
      <c r="C48" s="70" t="str">
        <f>A44</f>
        <v>Pat3</v>
      </c>
      <c r="D48" s="196" t="str">
        <f>IFERROR(ABS(1-B42/B44),"-")</f>
        <v>-</v>
      </c>
      <c r="E48" s="164" t="s">
        <v>126</v>
      </c>
      <c r="F48" s="194" t="str" cm="1">
        <f t="array" ref="F48">IF(H50="","",IF(U51="",U50,IF(U52="",SUM(U50:U51),IF(U53="",SUM(U50:U52),IF(U54="",SUM(U50:U53),IF(AND(COUNTBLANK(U50:U54)=0,O48&lt;2),SUM(LARGE(U50:U54,_xlfn.SEQUENCE(4)))-1000,MAX(IF(SUMPRODUCT((AW50:AY53&lt;&gt;"")/COUNTIF(AW50:AY53,AW50:AY53&amp;""))&gt;=2,SUM(U50:U53),0),IF(SUMPRODUCT((AW51:AY54&lt;&gt;"")/COUNTIF(AW51:AY54,AW51:AY54&amp;""))&gt;=2,SUM(U51:U54),0),IF((((COUNTIFS(AW50:AY51,1,AW50:AY51,"&lt;&gt;")+COUNTIFS(AW53:AY54,1,AW53:AY54,"&lt;&gt;"))&gt;=1)+((COUNTIFS(AW50:AY51,2,AW50:AY51,"&lt;&gt;")+COUNTIFS(AW53:AY54,2,AW53:AY54,"&lt;&gt;"))&gt;=1))+((COUNTIFS(AW50:AY51,3,AW50:AY51,"&lt;&gt;")+COUNTIFS(AW53:AY54,3,AW53:AY54,"&lt;&gt;"))&gt;=1)+((COUNTIFS(AW50:AY51,4,AW50:AY51,"&lt;&gt;")+COUNTIFS(AW53:AY54,4,AW53:AY54,"&lt;&gt;"))&gt;=1)&gt;=2,U50+U51+U53+U54,0),IF((((COUNTIFS(AW50:AY50,1,AW50:AY50,"&lt;&gt;")+COUNTIFS(AW52:AY54,1,AW52:AY54,"&lt;&gt;"))&gt;=1)+((COUNTIFS(AW50:AY50,2,AW50:AY50,"&lt;&gt;")+COUNTIFS(AW52:AY54,2,AW52:AY54,"&lt;&gt;"))&gt;=1))+((COUNTIFS(AW50:AY50,3,AW50:AY50,"&lt;&gt;")+COUNTIFS(AW52:AY54,3,AW52:AY54,"&lt;&gt;"))&gt;=1)+((COUNTIFS(AW50:AY50,4,AW50:AY50,"&lt;&gt;")+COUNTIFS(AW52:AY54,4,AW52:AY54,"&lt;&gt;"))&gt;=1)&gt;=2,U50+U52+U53+U54,0),IF((((COUNTIFS(AW54:AY54,1,AW54:AY54,"&lt;&gt;")+COUNTIFS(AW50:AY52,1,AW50:AY52,"&lt;&gt;"))&gt;=1)+((COUNTIFS(AW54:AY54,2,AW54:AY54,"&lt;&gt;")+COUNTIFS(AW50:AY52,2,AW50:AY52,"&lt;&gt;"))&gt;=1))+((COUNTIFS(AW54:AY54,3,AW54:AY54,"&lt;&gt;")+COUNTIFS(AW50:AY52,3,AW50:AY52,"&lt;&gt;"))&gt;=1)+((COUNTIFS(AW54:AY54,4,AW54:AY54,"&lt;&gt;")+COUNTIFS(AW50:AY52,4,AW50:AY52,"&lt;&gt;"))&gt;=1)&gt;=2,U50+U51+U52+U54,0))))))))</f>
        <v/>
      </c>
      <c r="G48" s="191"/>
      <c r="H48" s="179"/>
      <c r="I48" s="317" t="s">
        <v>128</v>
      </c>
      <c r="J48" s="318"/>
      <c r="K48" s="319"/>
      <c r="L48" s="320"/>
      <c r="M48" s="178"/>
      <c r="N48" s="181" t="s">
        <v>178</v>
      </c>
      <c r="O48" s="195" t="str" cm="1">
        <f t="array" ref="O48">IF(F50="","",SUM(IF(AW50:AY54&lt;&gt;"",1/COUNTIF(AW50:AY54,AW50:AY54), 0)))</f>
        <v/>
      </c>
      <c r="P48" s="162"/>
      <c r="Q48" s="162"/>
      <c r="R48" s="162"/>
      <c r="S48" s="162"/>
      <c r="T48" s="162"/>
      <c r="V48" s="5"/>
      <c r="W48" s="294"/>
      <c r="X48" s="294"/>
      <c r="Y48" s="5"/>
      <c r="Z48" s="301" t="s">
        <v>326</v>
      </c>
      <c r="AA48" s="301" t="s">
        <v>327</v>
      </c>
      <c r="AB48" s="301" t="s">
        <v>328</v>
      </c>
      <c r="AC48" s="301" t="s">
        <v>322</v>
      </c>
      <c r="AD48" s="301" t="s">
        <v>324</v>
      </c>
      <c r="AE48" s="301" t="s">
        <v>323</v>
      </c>
      <c r="AF48" s="301" t="s">
        <v>321</v>
      </c>
      <c r="AG48" s="301" t="s">
        <v>320</v>
      </c>
      <c r="AH48" s="301" t="s">
        <v>319</v>
      </c>
      <c r="AI48" s="301" t="s">
        <v>330</v>
      </c>
      <c r="AJ48" s="43"/>
      <c r="AK48" s="43"/>
      <c r="AL48" s="43"/>
      <c r="AM48" s="301" t="s">
        <v>313</v>
      </c>
      <c r="AN48" s="301" t="s">
        <v>314</v>
      </c>
      <c r="AO48" s="301" t="s">
        <v>331</v>
      </c>
      <c r="AP48" s="301" t="s">
        <v>332</v>
      </c>
      <c r="AQ48" s="5"/>
      <c r="AR48" s="5"/>
      <c r="AS48" s="5"/>
      <c r="AT48" s="5"/>
      <c r="AU48" s="5"/>
      <c r="AV48" s="5"/>
      <c r="AW48" s="294" t="s">
        <v>164</v>
      </c>
      <c r="AX48" s="294"/>
      <c r="AY48" s="294"/>
      <c r="AZ48" s="5" t="s">
        <v>173</v>
      </c>
      <c r="BA48" s="294" t="s">
        <v>147</v>
      </c>
      <c r="BB48" s="301" t="s">
        <v>277</v>
      </c>
      <c r="BC48" s="294" t="s">
        <v>148</v>
      </c>
      <c r="BD48" s="294" t="s">
        <v>60</v>
      </c>
      <c r="BE48" s="5" t="s">
        <v>174</v>
      </c>
      <c r="BF48" s="5" t="s">
        <v>315</v>
      </c>
      <c r="BG48" s="301" t="s">
        <v>292</v>
      </c>
      <c r="BH48" s="294" t="s">
        <v>317</v>
      </c>
      <c r="BI48" s="294"/>
      <c r="BJ48" s="294"/>
      <c r="BK48" s="294"/>
      <c r="BL48" s="294"/>
      <c r="BM48" s="294" t="s">
        <v>318</v>
      </c>
      <c r="BN48" s="294"/>
      <c r="BO48" s="294"/>
      <c r="BP48" s="294"/>
      <c r="BQ48" s="294"/>
    </row>
    <row r="49" spans="1:69" s="1" customFormat="1" ht="18.75" customHeight="1" thickBot="1" x14ac:dyDescent="0.35">
      <c r="A49" s="70" t="str">
        <f>IF(D49&gt;Deducciones_Bonus_Tablas!$N$49,"NO",IF(ABS(VLOOKUP(B49,$A42:$C45,3,FALSE)-VLOOKUP(C49,$A42:$C45,3,FALSE))&gt;1,"NO",IF(OR((VLOOKUP(B49,$A42:$C45,3,FALSE)+VLOOKUP(C49,$A42:$C45,3,FALSE))=3,(VLOOKUP(B49,$A42:$C45,3,FALSE)+VLOOKUP(C49,$A42:$C45,3,FALSE))=2),"1º-2º",IF(OR((VLOOKUP(B49,$A42:$C45,3,FALSE)+VLOOKUP(C49,$A42:$C45,3,FALSE))=5,(VLOOKUP(B49,$A42:$C45,3,FALSE)+VLOOKUP(C49,$A42:$C45,3,FALSE))=4),"2º-3º","3º-4º"))))</f>
        <v>NO</v>
      </c>
      <c r="B49" s="70" t="str">
        <f>A42</f>
        <v>Pat1</v>
      </c>
      <c r="C49" s="70" t="str">
        <f>A45</f>
        <v>Pat4</v>
      </c>
      <c r="D49" s="196" t="str">
        <f>IFERROR(ABS(1-B42/B45),"-")</f>
        <v>-</v>
      </c>
      <c r="E49" s="327" t="s">
        <v>418</v>
      </c>
      <c r="F49" s="167" t="s">
        <v>117</v>
      </c>
      <c r="G49" s="184" t="s">
        <v>119</v>
      </c>
      <c r="H49" s="185" t="s">
        <v>121</v>
      </c>
      <c r="I49" s="170" t="s">
        <v>149</v>
      </c>
      <c r="J49" s="171" t="s">
        <v>275</v>
      </c>
      <c r="K49" s="172" t="s">
        <v>136</v>
      </c>
      <c r="L49" s="173" t="s">
        <v>13</v>
      </c>
      <c r="M49" s="178" t="s">
        <v>276</v>
      </c>
      <c r="N49" s="175" t="s">
        <v>118</v>
      </c>
      <c r="O49" s="167" t="s">
        <v>120</v>
      </c>
      <c r="P49" s="169" t="s">
        <v>122</v>
      </c>
      <c r="Q49" s="177" t="s">
        <v>309</v>
      </c>
      <c r="R49" s="168" t="s">
        <v>305</v>
      </c>
      <c r="S49" s="169" t="s">
        <v>306</v>
      </c>
      <c r="T49" s="176" t="s">
        <v>307</v>
      </c>
      <c r="U49" s="4" t="s">
        <v>123</v>
      </c>
      <c r="V49" s="5" t="s">
        <v>293</v>
      </c>
      <c r="W49" s="5" t="s">
        <v>124</v>
      </c>
      <c r="X49" s="5" t="s">
        <v>125</v>
      </c>
      <c r="Y49" s="5" t="s">
        <v>310</v>
      </c>
      <c r="Z49" s="301"/>
      <c r="AA49" s="301"/>
      <c r="AB49" s="301"/>
      <c r="AC49" s="301"/>
      <c r="AD49" s="301"/>
      <c r="AE49" s="301"/>
      <c r="AF49" s="301"/>
      <c r="AG49" s="301"/>
      <c r="AH49" s="301"/>
      <c r="AI49" s="301"/>
      <c r="AJ49" s="5" t="s">
        <v>169</v>
      </c>
      <c r="AK49" s="5" t="s">
        <v>170</v>
      </c>
      <c r="AL49" s="5" t="s">
        <v>325</v>
      </c>
      <c r="AM49" s="301"/>
      <c r="AN49" s="301"/>
      <c r="AO49" s="301"/>
      <c r="AP49" s="301"/>
      <c r="AQ49" s="294" t="s">
        <v>165</v>
      </c>
      <c r="AR49" s="294"/>
      <c r="AS49" s="294" t="s">
        <v>166</v>
      </c>
      <c r="AT49" s="294"/>
      <c r="AU49" s="294" t="s">
        <v>312</v>
      </c>
      <c r="AV49" s="294"/>
      <c r="AW49" s="5" t="s">
        <v>162</v>
      </c>
      <c r="AX49" s="5" t="s">
        <v>163</v>
      </c>
      <c r="AY49" s="5" t="s">
        <v>311</v>
      </c>
      <c r="AZ49" s="5" t="s">
        <v>172</v>
      </c>
      <c r="BA49" s="294"/>
      <c r="BB49" s="301"/>
      <c r="BC49" s="294"/>
      <c r="BD49" s="294"/>
      <c r="BE49" s="5" t="s">
        <v>172</v>
      </c>
      <c r="BF49" s="5" t="s">
        <v>316</v>
      </c>
      <c r="BG49" s="301"/>
      <c r="BH49" s="5" t="s">
        <v>288</v>
      </c>
      <c r="BI49" s="5" t="s">
        <v>287</v>
      </c>
      <c r="BJ49" s="5" t="s">
        <v>291</v>
      </c>
      <c r="BK49" s="5" t="s">
        <v>290</v>
      </c>
      <c r="BL49" s="5" t="s">
        <v>296</v>
      </c>
      <c r="BM49" s="5" t="s">
        <v>288</v>
      </c>
      <c r="BN49" s="5" t="s">
        <v>287</v>
      </c>
      <c r="BO49" s="5" t="s">
        <v>291</v>
      </c>
      <c r="BP49" s="5" t="s">
        <v>290</v>
      </c>
      <c r="BQ49" s="5" t="s">
        <v>296</v>
      </c>
    </row>
    <row r="50" spans="1:69" s="1" customFormat="1" ht="18.75" customHeight="1" x14ac:dyDescent="0.3">
      <c r="A50" s="70" t="str">
        <f>IF(D50&gt;Deducciones_Bonus_Tablas!$N$49,"NO",IF(ABS(VLOOKUP(B50,$A42:$C45,3,FALSE)-VLOOKUP(C50,$A42:$C45,3,FALSE))&gt;1,"NO",IF(OR((VLOOKUP(B50,$A42:$C45,3,FALSE)+VLOOKUP(C50,$A42:$C45,3,FALSE))=3,(VLOOKUP(B50,$A42:$C45,3,FALSE)+VLOOKUP(C50,$A42:$C45,3,FALSE))=2),"1º-2º",IF(OR((VLOOKUP(B50,$A42:$C45,3,FALSE)+VLOOKUP(C50,$A42:$C45,3,FALSE))=5,(VLOOKUP(B50,$A42:$C45,3,FALSE)+VLOOKUP(C50,$A42:$C45,3,FALSE))=4),"2º-3º","3º-4º"))))</f>
        <v>NO</v>
      </c>
      <c r="B50" s="70" t="str">
        <f>A43</f>
        <v>Pat2</v>
      </c>
      <c r="C50" s="70" t="str">
        <f>A44</f>
        <v>Pat3</v>
      </c>
      <c r="D50" s="196" t="str">
        <f>IFERROR(ABS(1-B43/B44),"-")</f>
        <v>-</v>
      </c>
      <c r="E50" s="328"/>
      <c r="F50" s="212"/>
      <c r="G50" s="243"/>
      <c r="H50" s="213"/>
      <c r="I50" s="215"/>
      <c r="J50" s="216"/>
      <c r="K50" s="217"/>
      <c r="L50" s="218"/>
      <c r="M50" s="219"/>
      <c r="N50" s="220"/>
      <c r="O50" s="213"/>
      <c r="P50" s="213"/>
      <c r="Q50" s="219"/>
      <c r="R50" s="220"/>
      <c r="S50" s="213"/>
      <c r="T50" s="221"/>
      <c r="U50" s="18" t="str" cm="1">
        <f t="array" aca="1" ref="U50" ca="1">IFERROR(IF(W50="","",IF(OR(W50="CAIDA",X50="CAIDA",AND(W50="CORTO",X50="")),0,ROUND(_xlfn.IFS(Z50=1,W50+AJ50,AA50=1,X50+AK50,AB50=1,Y50+AL50,AND(AC50=1,SUM(AC50:AE50)=1),AF50+AM50,AND(AD50=1,SUM(AC50:AE50)=1),AG50+AN50,AND(AE50=1,SUM(AC50:AE50)=1),AH50+AO50,AND(SUM(AC50:AE50)=2,AC50=1,AE50=1),MAX(AF50+OFFSET(AF50,0,7),AH50+OFFSET(AH50,0,7)),SUM(AC50:AE50)=3,AI50+AP50),1))),"Revisa")</f>
        <v/>
      </c>
      <c r="V50" s="38">
        <f>IF(F50="",0,IF(OR(F50&amp;G50=F51&amp;G51,F50&amp;G50=F52&amp;G52,F50&amp;G50=F53&amp;G53,F50&amp;G50=N51&amp;O51,F50&amp;G50=N52&amp;O52,F50&amp;G50=N53&amp;O53,F50&amp;G50=R51&amp;S51,F50&amp;G50=R52&amp;S52,F50&amp;G50=R53&amp;S53,F50&amp;G50=F54&amp;G54,F50&amp;G50=N54&amp;O54,F50&amp;G50=R54&amp;S54),1,IF(N50="",0,IF(OR(N50&amp;O50=F51&amp;G51,N50&amp;O50=F52&amp;G52,N50&amp;O50=F53&amp;G53,N50&amp;O50=N51&amp;O51,N50&amp;O50=N52&amp;O52,N50&amp;O50=N53&amp;O53,N50&amp;O50=R51&amp;S51,N50&amp;O50=R52&amp;S52,N50&amp;O50=R53&amp;S53,N50&amp;O50=F54&amp;G54,N50&amp;O50=N54&amp;O54,N50&amp;O50=R54&amp;S54),1,IF(R50="",0,IF(OR(R50&amp;S50=F51&amp;G51,R50&amp;S50=F52&amp;G52,R50&amp;S50=F53&amp;G53,R50&amp;S50=N51&amp;O51,R50&amp;S50=N52&amp;O52,R50&amp;S50=N53,O53,R50&amp;S50=R51&amp;S51,R50&amp;S50=R52&amp;S52,R50&amp;S50=R53&amp;S53,R50&amp;S50=F54&amp;G54,R50&amp;S50=N54&amp;O54,R50&amp;S50=R54&amp;S54),1,0))))))</f>
        <v>0</v>
      </c>
      <c r="W50" s="15" t="str">
        <f>IF(H50="","",IF(H50=0,"CAIDA",IF(H50=1,"CORTO",VLOOKUP(F50&amp;LEFT(G50,1),Table1[[Full_Name]:[METROS15]],Deducciones_Bonus_Tablas!$AF$1,FALSE))))</f>
        <v/>
      </c>
      <c r="X50" s="15" t="str">
        <f>IF(P50="","",IF(P50=0,"CAIDA",IF(P50=1,"CORTO",VLOOKUP(N50&amp;LEFT(O50,1),Table1[[Full_Name]:[METROS15]],Deducciones_Bonus_Tablas!$AF$1,FALSE))))</f>
        <v/>
      </c>
      <c r="Y50" s="15" t="str">
        <f>IF(T50="","",IF(T50=0,"CAIDA",IF(T50=1,"CORTO",VLOOKUP(R50&amp;LEFT(S50,1),Table1[[Full_Name]:[METROS15]],Deducciones_Bonus_Tablas!$AF$1,FALSE))))</f>
        <v/>
      </c>
      <c r="Z50" s="38">
        <f>IF(OR(W50="CAIDA",X50="CAIDA",Y50="CAIDA",W50="CORTO",SUM(AC50:AE50)&gt;0),0,IF(AND(W50&gt;0,OR(X50="",X50="CORTO",M50&gt;2,BH50=22,BH50=33,BI50=11,BK50=1,BL50=1),OR(Y50="",Y50="CORTO",M50+P50+Q50&gt;2,BM50=1)),1,0))</f>
        <v>1</v>
      </c>
      <c r="AA50" s="38">
        <f>IF(OR(X50="CAIDA",Y50="CAIDA",W50="CAIDA",X50="CORTO",SUM(AC50:AE50)&gt;0),0,IF(OR(AND(BI50=1,BN50=11),AND(X50&gt;0,OR(Y50="",Y50="CORTO",BM50=22,BM50=33,BN50=11,BP50=1,BQ50=1),OR(W50="",W50="CORTO",BH50=2,BH50=3,BI50=1,BJ50=1,BL50=11))),1,0))</f>
        <v>1</v>
      </c>
      <c r="AB50" s="38">
        <f>IF(OR(Y50="CAIDA",W50="CAIDA",X50="CAIDA",Y50="CORTO",SUM(AC50:AE50)&gt;0),0,IF(AND(Y50&gt;0,OR(W50="",W50="CORTO",BH50=1),OR(X50="",X50="CORTO",BN50=1,BQ50=11)),1,0))</f>
        <v>1</v>
      </c>
      <c r="AC50" s="38">
        <f>IF(OR(H50&lt;2,P50&lt;2,BH50=2,BH50=22,BH50=3,BH50=33,BI50=1,BI50=11,BJ50=1,BK50=1,BL50=1,BL50=11,M50&gt;2,AND(BH50=1,OR(BN50=1,BQ50=11))),0,1)</f>
        <v>0</v>
      </c>
      <c r="AD50" s="38">
        <f>IF(OR(P50&lt;2,T50&lt;2,BM50=2,BM50=22,BM50=3,BM50=33,BN50=1,BN50=11,BO50=1,BP50=1,BQ50=1,BQ50=11,Q50&gt;2,BM50=1),0,1)</f>
        <v>0</v>
      </c>
      <c r="AE50" s="38">
        <f>IF(OR(H50&lt;2,T50&lt;2,BH50=2,BM50=22,BH50=3,BM50=33,BI50=1,BN50=11,BJ50=1,BP50=1,BQ50=1,BL50=11,Q50&gt;2,M50&gt;2,AND(P50=1,M50+Q50&gt;1),AND(OR(BI50=11,BK50=1,BL50=1),BM50=1),AND(OR(BN50=1,BK50=1,BL50=1),BH50=1)),0,1)</f>
        <v>0</v>
      </c>
      <c r="AF50" s="15" t="str">
        <f>IF(AC50=0,"",MAX(W50,X50)+VLOOKUP(MIN(AQ50,AS50),Deducciones_Bonus_Tablas!$H$2:$I$41,2,FALSE)*(IF(F50=N50,Deducciones_Bonus_Tablas!$N$34,IF(ABS(AQ50-AS50)&lt;=4,Deducciones_Bonus_Tablas!$N$32,IF(ABS(AQ50-AS50)&lt;=10,Deducciones_Bonus_Tablas!$N$33,IF(ABS(AQ50-AS50)&gt;10,Deducciones_Bonus_Tablas!$N$34))))+IF(AS50&gt;AQ50,Deducciones_Bonus_Tablas!$Q$31,IF(AS50&lt;AQ50,Deducciones_Bonus_Tablas!$Q$33,0))))</f>
        <v/>
      </c>
      <c r="AG50" s="15" t="str">
        <f>IF(AD50=0,"",MAX(X50,Y50)+VLOOKUP(MIN(AS50,AU50),Deducciones_Bonus_Tablas!$H$2:$I$41,2,FALSE)*(IF(N50=R50,Deducciones_Bonus_Tablas!$N$34,IF(ABS(AS50-AU50)&lt;=4,Deducciones_Bonus_Tablas!$N$32,IF(ABS(AS50-AU50)&lt;=10,Deducciones_Bonus_Tablas!$N$33,IF(ABS(AS50-AU50)&gt;10,Deducciones_Bonus_Tablas!$N$34))))+IF(AU50&gt;AS50,Deducciones_Bonus_Tablas!$Q$31,IF(AU50&lt;AS50,Deducciones_Bonus_Tablas!$Q$33,0))))</f>
        <v/>
      </c>
      <c r="AH50" s="15" t="str">
        <f>IF(AE50=0,"",MAX(W50,Y50)+VLOOKUP(MIN(AQ50,AU50),Deducciones_Bonus_Tablas!$H$2:$I$41,2,FALSE)*(IF(F50=R50,Deducciones_Bonus_Tablas!$N$34,IF(ABS(AQ50-AU50)&lt;=4,Deducciones_Bonus_Tablas!$N$32,IF(ABS(AQ50-AU50)&lt;=10,Deducciones_Bonus_Tablas!$N$33,IF(ABS(AQ50-AU50)&gt;10,Deducciones_Bonus_Tablas!$N$34))))+IF(AU50&gt;AQ50,Deducciones_Bonus_Tablas!$Q$31,IF(AU50&lt;AQ50,Deducciones_Bonus_Tablas!$Q$33,0))))</f>
        <v/>
      </c>
      <c r="AI50" s="15" t="str">
        <f>IF(OR(AC50&lt;&gt;1,AD50&lt;&gt;1,AE50&lt;&gt;1),"",MAX(W50,X50,Y50)+VLOOKUP(MIN(AQ50,AS50),Deducciones_Bonus_Tablas!$H$2:$I$41,2,FALSE)*(IF(F50=N50,Deducciones_Bonus_Tablas!$N$34,IF(ABS(AQ50-AS50)&lt;=4,Deducciones_Bonus_Tablas!$N$32,IF(ABS(AQ50-AS50)&lt;=10,Deducciones_Bonus_Tablas!$N$33,IF(ABS(AQ50-AS50)&gt;10,Deducciones_Bonus_Tablas!$N$34))))+IF(AS50&gt;AQ50,Deducciones_Bonus_Tablas!$Q$31,IF(AS50&lt;AQ50,Deducciones_Bonus_Tablas!$Q$33,0)))+VLOOKUP(MIN(AS50,AU50),Deducciones_Bonus_Tablas!$H$2:$I$41,2,FALSE)*(IF(N50=R50,Deducciones_Bonus_Tablas!$N$34,IF(ABS(AS50-AU50)&lt;=4,Deducciones_Bonus_Tablas!$N$32,IF(ABS(AS50-AU50)&lt;=10,Deducciones_Bonus_Tablas!$N$33,IF(ABS(AS50-AU50)&gt;10,Deducciones_Bonus_Tablas!$N$34))))+IF(AU50&gt;AS50,Deducciones_Bonus_Tablas!$Q$31,IF(AU50&lt;AS50,Deducciones_Bonus_Tablas!$Q$33,0))))</f>
        <v/>
      </c>
      <c r="AJ50" s="15" t="str">
        <f>IF(W50="","",IF(OR(W50="CAIDA",W50="CORTO"),"",IF(SUM(AC50:AE50)=0,W50*(SUM(AZ50:BD50)+BG50),"COMBO")))</f>
        <v/>
      </c>
      <c r="AK50" s="15" t="str">
        <f>IF(X50="","",IF(OR(X50="CAIDA",X50="CORTO"),"",IF(SUM(AC50:AE50)=0,X50*(SUM(BA50:BE50)+BG50),"COMBO")))</f>
        <v/>
      </c>
      <c r="AL50" s="15" t="str">
        <f>IF(Y50="","",IF(OR(Y50="CAIDA",Y50="CORTO"),"",IF(SUM(AC50:AE50)=0,Y50*(SUM(BA50:BD50)+BF50+BG50),"COMBO")))</f>
        <v/>
      </c>
      <c r="AM50" s="15" t="str">
        <f>IF(OR(SUM(AC50:AE50)=3,AC50&lt;&gt;1),"",AF50*(SUM(BA50:BC50)+(W50*AZ50+X50*BE50)/(W50+X50)+BG50+IF(AW50&lt;&gt;AX50,Deducciones_Bonus_Tablas!$N$43,0))+X50*BD50)</f>
        <v/>
      </c>
      <c r="AN50" s="15" t="str">
        <f>IF(OR(SUM(AC50:AE50)=3,AD50&lt;&gt;1),"",AG50*(SUM(BA50:BC50)+(X50*BE50+Y50*BF50)/(X50+Y50)+BG50+IF(AX50&lt;&gt;AY50,Deducciones_Bonus_Tablas!$N$43,0))+Y50*BD50)</f>
        <v/>
      </c>
      <c r="AO50" s="15" t="str">
        <f>IF(OR(SUM(AC50:AE50)=3,AE50&lt;&gt;1),"",AH50*(SUM(BA50:BC50)+(W50*AZ50+Y50*BF50)/(W50+Y50)+BG50+IF(AW50&lt;&gt;AY50,Deducciones_Bonus_Tablas!$N$43,0))+Y50*BD50)</f>
        <v/>
      </c>
      <c r="AP50" s="15" t="str">
        <f>IF(SUM(AC50:AE50)&lt;&gt;3,"",AI50*(SUM(BA50:BC50)+(W50*AZ50+X50*BE50+Y50*BF50)/(W50+X50+BF50)+BG50+Deducciones_Bonus_Tablas!$N$44+(COUNTA(_xlfn.UNIQUE(AW50:AY50,TRUE,FALSE))-1)*Deducciones_Bonus_Tablas!$N$43)+Y50*BD50)</f>
        <v/>
      </c>
      <c r="AQ50" s="38" t="str">
        <f>IF(H50&lt;2,"",VLOOKUP(F50&amp;LEFT(G50,1),Table1[[Full_Name]:[METROS15]],Deducciones_Bonus_Tablas!$AE$1,FALSE))</f>
        <v/>
      </c>
      <c r="AR50" s="38" t="str">
        <f>IF(H50&lt;2,"",VLOOKUP(F50&amp;LEFT(G50,1),Table1[[Full_Name]:[METROS15]],Deducciones_Bonus_Tablas!$AD$1,FALSE))</f>
        <v/>
      </c>
      <c r="AS50" s="38" t="str">
        <f>IF(P50&lt;2,"",VLOOKUP(N50&amp;LEFT(O50,1),Table1[[Full_Name]:[METROS15]],Deducciones_Bonus_Tablas!$AE$1,FALSE))</f>
        <v/>
      </c>
      <c r="AT50" s="38" t="str">
        <f>IF(P50&lt;2,"",VLOOKUP(N50&amp;LEFT(O50,1),Table1[[Full_Name]:[METROS15]],Deducciones_Bonus_Tablas!$AD$1,FALSE))</f>
        <v/>
      </c>
      <c r="AU50" s="38" t="str">
        <f>IF(T50&lt;2,"",VLOOKUP(R50&amp;LEFT(S50,1),Table1[[Full_Name]:[METROS15]],Deducciones_Bonus_Tablas!$AE$1,FALSE))</f>
        <v/>
      </c>
      <c r="AV50" s="38" t="str">
        <f>IF(T50&lt;2,"",VLOOKUP(R50&amp;LEFT(S50,1),Table1[[Full_Name]:[METROS15]],Deducciones_Bonus_Tablas!$AD$1,FALSE))</f>
        <v/>
      </c>
      <c r="AW50" s="38" t="str">
        <f>IF(H50&lt;2,"",VLOOKUP(F50&amp;LEFT(G50,1),Table1[[Full_Name]:[METROS15]],Deducciones_Bonus_Tablas!$AC$1,FALSE))</f>
        <v/>
      </c>
      <c r="AX50" s="38" t="str">
        <f>IF(P50&lt;2,"",VLOOKUP(N50&amp;LEFT(O50,1),Table1[[Full_Name]:[METROS15]],Deducciones_Bonus_Tablas!$AC$1,FALSE))</f>
        <v/>
      </c>
      <c r="AY50" s="38" t="str">
        <f>IF(T50&lt;2,"",VLOOKUP(R50&amp;LEFT(S50,1),Table1[[Full_Name]:[METROS15]],Deducciones_Bonus_Tablas!$AC$1,FALSE))</f>
        <v/>
      </c>
      <c r="AZ50" s="54" t="str">
        <f>IF(F50="","",IF(OR(H50=0,H50=""),"CAIDA",IF(H50=1,"CORTO",IF(OR(BH50=2,BH50=3,BI50=1,BJ50=1,BL50=11),0,IF(SUM(AC50:AE50)=0,INDEX(Table1[[Full_Name]:[METROS15]],MATCH(F50&amp;LEFT(G50,1),Table1[Full_Name],0),MATCH("I"&amp;H50,Deducciones_Bonus_Tablas!$AB$2:$BN$2,0)),INDEX(Table1[[Full_Name]:[METROS15]],MATCH(F50&amp;LEFT(G50,1),Table1[Full_Name],0),MATCH("C"&amp;H50,Deducciones_Bonus_Tablas!$AB$2:$BN$2,0)))))))</f>
        <v/>
      </c>
      <c r="BA50" s="5" cm="1">
        <f t="array" ref="BA50">IF(OR(I50="",F50="",I50="B"),0,_xlfn.IFS($Z50=1,VLOOKUP($F50&amp;LEFT($G50,1),Table1[[Full_Name]:[METROS15]],MATCH("C"&amp;I50,Deducciones_Bonus_Tablas!$AB$2:$BN$2,0),FALSE),$AA50=1,VLOOKUP($N50&amp;LEFT($O50,1),Table1[[Full_Name]:[METROS15]],MATCH("C"&amp;I50,Deducciones_Bonus_Tablas!$AB$2:$BN$2,0),FALSE),$AB50=1,VLOOKUP($R50&amp;LEFT($S50,1),Table1[[Full_Name]:[METROS15]],MATCH("C"&amp;I50,Deducciones_Bonus_Tablas!$AB$2:$BN$2,0),FALSE),$AC50=1,AVERAGE(VLOOKUP($F50&amp;LEFT($G50,1),Table1[[Full_Name]:[METROS15]],MATCH("C"&amp;I50,Deducciones_Bonus_Tablas!$AB$2:$BN$2,0),FALSE),VLOOKUP($N50&amp;LEFT($O50,1),Table1[[Full_Name]:[METROS15]],MATCH("C"&amp;I50,Deducciones_Bonus_Tablas!$AB$2:$BN$2,0),FALSE)),$AD50=1,AVERAGE(VLOOKUP($R50&amp;LEFT($S50,1),Table1[[Full_Name]:[METROS15]],MATCH("C"&amp;I50,Deducciones_Bonus_Tablas!$AB$2:$BN$2,0),FALSE),VLOOKUP($N50&amp;LEFT($O50,1),Table1[[Full_Name]:[METROS15]],MATCH("C"&amp;I50,Deducciones_Bonus_Tablas!$AB$2:$BN$2,0),FALSE)),$AE50=1,AVERAGE(VLOOKUP($R50&amp;LEFT($S50,1),Table1[[Full_Name]:[METROS15]],MATCH("C"&amp;I50,Deducciones_Bonus_Tablas!$AB$2:$BN$2,0),FALSE),VLOOKUP($F50&amp;LEFT($G50,1),Table1[[Full_Name]:[METROS15]],MATCH("C"&amp;I50,Deducciones_Bonus_Tablas!$AB$2:$BN$2,0),FALSE))))</f>
        <v>0</v>
      </c>
      <c r="BB50" s="5" cm="1">
        <f t="array" ref="BB50">IF(OR(J50="",G50="",J50="B"),0,_xlfn.IFS($Z50=1,VLOOKUP($F50&amp;LEFT($G50,1),Table1[[Full_Name]:[METROS15]],MATCH("T"&amp;J50,Deducciones_Bonus_Tablas!$AB$2:$BN$2,0),FALSE),$AA50=1,VLOOKUP($N50&amp;LEFT($O50,1),Table1[[Full_Name]:[METROS15]],MATCH("T"&amp;J50,Deducciones_Bonus_Tablas!$AB$2:$BN$2,0),FALSE),$AB50=1,VLOOKUP($R50&amp;LEFT($S50,1),Table1[[Full_Name]:[METROS15]],MATCH("T"&amp;J50,Deducciones_Bonus_Tablas!$AB$2:$BN$2,0),FALSE),$AC50=1,AVERAGE(VLOOKUP($F50&amp;LEFT($G50,1),Table1[[Full_Name]:[METROS15]],MATCH("T"&amp;J50,Deducciones_Bonus_Tablas!$AB$2:$BN$2,0),FALSE),VLOOKUP($N50&amp;LEFT($O50,1),Table1[[Full_Name]:[METROS15]],MATCH("T"&amp;J50,Deducciones_Bonus_Tablas!$AB$2:$BN$2,0),FALSE)),$AD50=1,AVERAGE(VLOOKUP($R50&amp;LEFT($S50,1),Table1[[Full_Name]:[METROS15]],MATCH("T"&amp;J50,Deducciones_Bonus_Tablas!$AB$2:$BN$2,0),FALSE),VLOOKUP($N50&amp;LEFT($O50,1),Table1[[Full_Name]:[METROS15]],MATCH("T"&amp;J50,Deducciones_Bonus_Tablas!$AB$2:$BN$2,0),FALSE)),$AE50=1,AVERAGE(VLOOKUP($R50&amp;LEFT($S50,1),Table1[[Full_Name]:[METROS15]],MATCH("T"&amp;J50,Deducciones_Bonus_Tablas!$AB$2:$BN$2,0),FALSE),VLOOKUP($F50&amp;LEFT($G50,1),Table1[[Full_Name]:[METROS15]],MATCH("T"&amp;J50,Deducciones_Bonus_Tablas!$AB$2:$BN$2,0),FALSE))))</f>
        <v>0</v>
      </c>
      <c r="BC50" s="5" cm="1">
        <f t="array" ref="BC50">IF(OR(K50="",H50="",K50="B"),0,_xlfn.IFS($Z50=1,VLOOKUP($F50&amp;LEFT($G50,1),Table1[[Full_Name]:[METROS15]],MATCH("P"&amp;K50,Deducciones_Bonus_Tablas!$AB$2:$BN$2,0),FALSE),$AA50=1,VLOOKUP($N50&amp;LEFT($O50,1),Table1[[Full_Name]:[METROS15]],MATCH("P"&amp;K50,Deducciones_Bonus_Tablas!$AB$2:$BN$2,0),FALSE),$AB50=1,VLOOKUP($R50&amp;LEFT($S50,1),Table1[[Full_Name]:[METROS15]],MATCH("P"&amp;K50,Deducciones_Bonus_Tablas!$AB$2:$BN$2,0),FALSE),$AC50=1,AVERAGE(VLOOKUP($F50&amp;LEFT($G50,1),Table1[[Full_Name]:[METROS15]],MATCH("P"&amp;K50,Deducciones_Bonus_Tablas!$AB$2:$BN$2,0),FALSE),VLOOKUP($N50&amp;LEFT($O50,1),Table1[[Full_Name]:[METROS15]],MATCH("P"&amp;K50,Deducciones_Bonus_Tablas!$AB$2:$BN$2,0),FALSE)),$AD50=1,AVERAGE(VLOOKUP($R50&amp;LEFT($S50,1),Table1[[Full_Name]:[METROS15]],MATCH("P"&amp;K50,Deducciones_Bonus_Tablas!$AB$2:$BN$2,0),FALSE),VLOOKUP($N50&amp;LEFT($O50,1),Table1[[Full_Name]:[METROS15]],MATCH("P"&amp;K50,Deducciones_Bonus_Tablas!$AB$2:$BN$2,0),FALSE)),$AE50=1,AVERAGE(VLOOKUP($R50&amp;LEFT($S50,1),Table1[[Full_Name]:[METROS15]],MATCH("P"&amp;K50,Deducciones_Bonus_Tablas!$AB$2:$BN$2,0),FALSE),VLOOKUP($F50&amp;LEFT($G50,1),Table1[[Full_Name]:[METROS15]],MATCH("P"&amp;K50,Deducciones_Bonus_Tablas!$AB$2:$BN$2,0),FALSE))))</f>
        <v>0</v>
      </c>
      <c r="BD50" s="5">
        <f>IF(OR(F50="",AND(OR(L50="",L50="S"),BK50=0,OR(BI50=0,BI50=1),OR(BL50=0,BL50=11,AND(BL50=1,Q50&lt;3,T50&gt;1)),OR(BQ50=0,BQ50=11),BP50=0,BH50&lt;&gt;33,BM50&lt;&gt;33,BI50&lt;&gt;11,BN50&lt;&gt;11)),0,IF(Z50=1,VLOOKUP($F50&amp;LEFT($G50,1),Table1[[Full_Name]:[METROS15]],MATCH(IF(OR(BK50=1,BL50=1,BI50=11,BH50=33),"N",L50),Deducciones_Bonus_Tablas!$AB$2:$BN$2,0),FALSE),IF(OR(AA50=1,AND(AC50=1,SUM(AC50:AE50)=1),AND(AD50=1,OR(BP50=1,BQ50=1,BN50=11,BM50=33))),VLOOKUP($N50&amp;LEFT($O50,1),Table1[[Full_Name]:[METROS15]],MATCH(IF(OR(BP50=1,BQ50=1,BN50=11,BM50=33),"N",L50),Deducciones_Bonus_Tablas!$AB$2:$BN$2,0),FALSE),VLOOKUP($R50&amp;LEFT($S50,1),Table1[[Full_Name]:[METROS15]],MATCH(L50,Deducciones_Bonus_Tablas!$AB$2:$BN$2,0),FALSE))))</f>
        <v>0</v>
      </c>
      <c r="BE50" s="54" t="str">
        <f>IF(N50="","",IF(OR(P50=1,P50=0,BH50=22,BH50=33,BI50=11,BK50=1,BL50=1,BM50=2,BM50=3,BN50=1,BO50=1,BQ50=11),0,IF(SUM(AC50:AE50)=0,INDEX(Table1[[Full_Name]:[METROS15]],MATCH(N50&amp;LEFT(O50,1),Table1[Full_Name],0),MATCH("I"&amp;P50,Deducciones_Bonus_Tablas!$AB$2:$BN$2,0)),INDEX(Table1[[Full_Name]:[METROS15]],MATCH(N50&amp;LEFT(O50,1),Table1[Full_Name],0),MATCH("C"&amp;P50,Deducciones_Bonus_Tablas!$AB$2:$BN$2,0)))))</f>
        <v/>
      </c>
      <c r="BF50" s="54" t="str">
        <f>IF(R50="","",IF(OR(T50=1,T50=0,BM50=22,BM50=33,BN50=11,BP50=1,BQ50=1),0,IF(SUM(AC50:AE50)=0,INDEX(Table1[[Full_Name]:[METROS15]],MATCH(R50&amp;LEFT(S50,1),Table1[Full_Name],0),MATCH("I"&amp;T50,Deducciones_Bonus_Tablas!$AB$2:$BN$2,0)),INDEX(Table1[[Full_Name]:[METROS15]],MATCH(R50&amp;LEFT(S50,1),Table1[Full_Name],0),MATCH("C"&amp;T50,Deducciones_Bonus_Tablas!$AB$2:$BN$2,0)))))</f>
        <v/>
      </c>
      <c r="BG50" s="5">
        <f>IF(OR(BH50=2,BH50=3,BH50=33,BI50=1,BI50=11,BJ50=1,BM50=2,BM50=22,BM50=3,BM50=33,BN50=1,BN50=11,BO50=1),Deducciones_Bonus_Tablas!$N$45,0)+IF(AND(OR(BH50=2,BH50=3,BI50=1,BJ50=1),OR(BM50=33,BN50=11)),Deducciones_Bonus_Tablas!$N$46,0)</f>
        <v>0</v>
      </c>
      <c r="BH50" s="5">
        <f>IF(OR(H50&lt;2,P50&lt;2),0,IF(OR(AR50&lt;&gt;"E",AT50&lt;&gt;"E"),0,IF(AND(COUNTIF(Table2[Excepcion E],F50&amp;LEFT(G50,1))=1,COUNTIF(Table2[Excepcion E],N50&amp;LEFT(O50,1))=1),1,IF(COUNTIF(Table2[Excepcion E],F50&amp;LEFT(G50,1))=1,IF(F50=N50,2,IF(AND(AW50=AX50,G50=O50),3,4)),IF(COUNTIF(Table2[Excepcion E],N50&amp;LEFT(O50,1)),IF(F50=N50,22,IF(AND(AW50=AX50,G50=O50),33,4)),5)))))</f>
        <v>0</v>
      </c>
      <c r="BI50" s="5">
        <f>IF(OR(H50&lt;2,P50&lt;2),0,IF(AND(COUNTIF(Table2[Excepcion E],F50&amp;LEFT(G50,1))=1,AT50&lt;&gt;"E"),1,IF(AND(COUNTIF(Table2[Excepcion E],N50&amp;LEFT(O50,1))=1,AR50&lt;&gt;"E"),11,0)))</f>
        <v>0</v>
      </c>
      <c r="BJ50" s="5" t="str">
        <f>IF(OR(H50&lt;2,P50&lt;2),"",IF(AND(F50=N50,OR(LEFT(G50,1)="8",LEFT(G50,1)="5"),LEFT(O50,1)="2"),1,0))</f>
        <v/>
      </c>
      <c r="BK50" s="5">
        <f>IF(OR(H50&lt;2,P50&lt;2),0,IF(AND(F50=N50,OR(AND(LEFT(G50,1)="2",OR(LEFT(O50,1)="8",LEFT(O50,1)="5")),AND(LEFT(G50,1)="5",LEFT(O50,1)="8"))),1,0))</f>
        <v>0</v>
      </c>
      <c r="BL50" s="5">
        <f>IF(OR(H50&lt;2,P50&lt;2),0,IF(AND(OR(AR50="A",AR50="B"),OR(AT50="E",AND(AT50="D",O50=8))),1,IF(AND(OR(AT50="A",AT50="B"),OR(AR50="E",AND(AR50="D",G50=8))),11,0)))</f>
        <v>0</v>
      </c>
      <c r="BM50" s="5">
        <f>IF(OR(P50&lt;2,T50&lt;2),0,IF(OR(AT50&lt;&gt;"E",AV50&lt;&gt;"E"),0,IF(AND(COUNTIF(Table2[Excepcion E],N50&amp;LEFT(O50,1))=1,COUNTIF(Table2[Excepcion E],R50&amp;LEFT(S50,1))=1),1,IF(COUNTIF(Table2[Excepcion E],N50&amp;LEFT(O50,1))=1,IF(N50=R50,2,IF(AND(AX50=AY50,O50=S50),3,4)),IF(COUNTIF(Table2[Excepcion E],R50&amp;LEFT(S50,1)),IF(N50=R50,22,IF(AND(AX50=AY50,O50=S50),33,4)),5)))))</f>
        <v>0</v>
      </c>
      <c r="BN50" s="5">
        <f>IF(OR(P50&lt;2,T50&lt;2),0,IF(AND(COUNTIF(Table2[Excepcion E],N50&amp;LEFT(O50,1))=1,AV50&lt;&gt;"E"),1,IF(AND(COUNTIF(Table2[Excepcion E],R50&amp;LEFT(S50,1))=1,AT50&lt;&gt;"E"),11,0)))</f>
        <v>0</v>
      </c>
      <c r="BO50" s="5" t="str">
        <f>IF(OR(P50&lt;2,T50&lt;2),"",IF(AND(N50=R50,OR(LEFT(O50,1)="8",LEFT(O50,1)="5"),LEFT(S50,1)="2"),1,0))</f>
        <v/>
      </c>
      <c r="BP50" s="5">
        <f>IF(OR(P50&lt;2,T50&lt;2),0,IF(AND(N50=R50,OR(AND(LEFT(O50,1)="2",OR(LEFT(S50,1)="8",LEFT(S50,1)="5")),AND(LEFT(O50,1)="5",LEFT(S50,1)="8"))),1,0))</f>
        <v>0</v>
      </c>
      <c r="BQ50" s="5">
        <f>IF(OR(P50&lt;2,T50&lt;2),0,IF(AND(OR(AT50="A",AT50="B"),OR(AV50="E",AND(AV50="D",T50=8))),1,IF(AND(OR(AV50="A",AV50="B"),OR(AT50="E",AND(AT50="D",O50=8))),11,0)))</f>
        <v>0</v>
      </c>
    </row>
    <row r="51" spans="1:69" s="1" customFormat="1" ht="18.75" customHeight="1" x14ac:dyDescent="0.3">
      <c r="A51" s="70" t="str">
        <f>IF(D51&gt;Deducciones_Bonus_Tablas!$N$49,"NO",IF(ABS(VLOOKUP(B51,$A42:$C45,3,FALSE)-VLOOKUP(C51,$A42:$C45,3,FALSE))&gt;1,"NO",IF(OR((VLOOKUP(B51,$A42:$C45,3,FALSE)+VLOOKUP(C51,$A42:$C45,3,FALSE))=3,(VLOOKUP(B51,$A42:$C45,3,FALSE)+VLOOKUP(C51,$A42:$C45,3,FALSE))=2),"1º-2º",IF(OR((VLOOKUP(B51,$A42:$C45,3,FALSE)+VLOOKUP(C51,$A42:$C45,3,FALSE))=5,(VLOOKUP(B51,$A42:$C45,3,FALSE)+VLOOKUP(C51,$A42:$C45,3,FALSE))=4),"2º-3º","3º-4º"))))</f>
        <v>NO</v>
      </c>
      <c r="B51" s="70" t="str">
        <f>A43</f>
        <v>Pat2</v>
      </c>
      <c r="C51" s="70" t="str">
        <f>A45</f>
        <v>Pat4</v>
      </c>
      <c r="D51" s="196" t="str">
        <f>IFERROR(ABS(1-B43/B45),"-")</f>
        <v>-</v>
      </c>
      <c r="E51" s="328"/>
      <c r="F51" s="212"/>
      <c r="G51" s="243"/>
      <c r="H51" s="213"/>
      <c r="I51" s="215"/>
      <c r="J51" s="216"/>
      <c r="K51" s="217"/>
      <c r="L51" s="218"/>
      <c r="M51" s="219"/>
      <c r="N51" s="220"/>
      <c r="O51" s="213"/>
      <c r="P51" s="213"/>
      <c r="Q51" s="219"/>
      <c r="R51" s="220"/>
      <c r="S51" s="213"/>
      <c r="T51" s="221"/>
      <c r="U51" s="19" t="str" cm="1">
        <f t="array" aca="1" ref="U51" ca="1">IFERROR(IF(W51="","",IF(OR(W51="CAIDA",X51="CAIDA",AND(W51="CORTO",X51="")),0,ROUND(_xlfn.IFS(Z51=1,W51+AJ51,AA51=1,X51+AK51,AB51=1,Y51+AL51,AND(AC51=1,SUM(AC51:AE51)=1),AF51+AM51,AND(AD51=1,SUM(AC51:AE51)=1),AG51+AN51,AND(AE51=1,SUM(AC51:AE51)=1),AH51+AO51,AND(SUM(AC51:AE51)=2,AC51=1,AE51=1),MAX(AF51+OFFSET(AF51,0,7),AH51+OFFSET(AH51,0,7)),SUM(AC51:AE51)=3,AI51+AP51),1))),"Revisa")</f>
        <v/>
      </c>
      <c r="V51" s="38">
        <f>IF(F51="",0,IF(OR(F51&amp;G51=F52&amp;G52,F51&amp;G51=F53&amp;G53,F51&amp;G51=F54&amp;G54,F51&amp;G51=N52&amp;O52,F51&amp;G51=N53&amp;O53,F51&amp;G51=N54&amp;O54,F51&amp;G51=R52&amp;S52,F51&amp;G51=R53&amp;S53,F51&amp;G51=R54&amp;S54,F51&amp;G51=F50&amp;G50,F51&amp;G51=N50&amp;O50,F51&amp;G51=R50&amp;S50),1,IF(N51="",0,IF(OR(N51&amp;O51=F52&amp;G52,N51&amp;O51=F53&amp;G53,N51&amp;O51=F54&amp;G54,N51&amp;O51=N52&amp;O52,N51&amp;O51=N53&amp;O53,N51&amp;O51=N54&amp;O54,N51&amp;O51=R52&amp;S52,N51&amp;O51=R53&amp;S53,N51&amp;O51=R54&amp;S54,N51&amp;O51=F50&amp;G50,N51&amp;O51=N50&amp;O50,N51&amp;O51=R50&amp;S50),1,IF(R51="",0,IF(OR(R51&amp;S51=F52&amp;G52,R51&amp;S51=F53&amp;G53,R51&amp;S51=F54&amp;G54,R51&amp;S51=N52&amp;O52,R51&amp;S51=N53&amp;O53,R51&amp;S51=N54,O54,R51&amp;S51=R52&amp;S52,R51&amp;S51=R53&amp;S53,R51&amp;S51=R54&amp;S54,R51&amp;S51=F50&amp;G50,R51&amp;S51=N50&amp;O50,R51&amp;S51=R50&amp;S50),1,0))))))</f>
        <v>0</v>
      </c>
      <c r="W51" s="15" t="str">
        <f>IF(H51="","",IF(H51=0,"CAIDA",IF(H51=1,"CORTO",VLOOKUP(F51&amp;LEFT(G51,1),Table1[[Full_Name]:[METROS15]],Deducciones_Bonus_Tablas!$AF$1,FALSE))))</f>
        <v/>
      </c>
      <c r="X51" s="15" t="str">
        <f>IF(P51="","",IF(P51=0,"CAIDA",IF(P51=1,"CORTO",VLOOKUP(N51&amp;LEFT(O51,1),Table1[[Full_Name]:[METROS15]],Deducciones_Bonus_Tablas!$AF$1,FALSE))))</f>
        <v/>
      </c>
      <c r="Y51" s="15" t="str">
        <f>IF(T51="","",IF(T51=0,"CAIDA",IF(T51=1,"CORTO",VLOOKUP(R51&amp;LEFT(S51,1),Table1[[Full_Name]:[METROS15]],Deducciones_Bonus_Tablas!$AF$1,FALSE))))</f>
        <v/>
      </c>
      <c r="Z51" s="38">
        <f t="shared" ref="Z51:Z54" si="105">IF(OR(W51="CAIDA",X51="CAIDA",Y51="CAIDA",W51="CORTO",SUM(AC51:AE51)&gt;0),0,IF(AND(W51&gt;0,OR(X51="",X51="CORTO",M51&gt;2,BH51=22,BH51=33,BI51=11,BK51=1,BL51=1),OR(Y51="",Y51="CORTO",M51+P51+Q51&gt;2,BM51=1)),1,0))</f>
        <v>1</v>
      </c>
      <c r="AA51" s="38">
        <f t="shared" ref="AA51:AA54" si="106">IF(OR(X51="CAIDA",Y51="CAIDA",W51="CAIDA",X51="CORTO",SUM(AC51:AE51)&gt;0),0,IF(OR(AND(BI51=1,BN51=11),AND(X51&gt;0,OR(Y51="",Y51="CORTO",BM51=22,BM51=33,BN51=11,BP51=1,BQ51=1),OR(W51="",W51="CORTO",BH51=2,BH51=3,BI51=1,BJ51=1,BL51=11))),1,0))</f>
        <v>1</v>
      </c>
      <c r="AB51" s="38">
        <f t="shared" ref="AB51:AB54" si="107">IF(OR(Y51="CAIDA",W51="CAIDA",X51="CAIDA",Y51="CORTO",SUM(AC51:AE51)&gt;0),0,IF(AND(Y51&gt;0,OR(W51="",W51="CORTO",BH51=1),OR(X51="",X51="CORTO",BN51=1,BQ51=11)),1,0))</f>
        <v>1</v>
      </c>
      <c r="AC51" s="38">
        <f t="shared" ref="AC51:AC54" si="108">IF(OR(H51&lt;2,P51&lt;2,BH51=2,BH51=22,BH51=3,BH51=33,BI51=1,BI51=11,BJ51=1,BK51=1,BL51=1,BL51=11,M51&gt;2,AND(BH51=1,OR(BN51=1,BQ51=11))),0,1)</f>
        <v>0</v>
      </c>
      <c r="AD51" s="38">
        <f t="shared" ref="AD51:AD54" si="109">IF(OR(P51&lt;2,T51&lt;2,BM51=2,BM51=22,BM51=3,BM51=33,BN51=1,BN51=11,BO51=1,BP51=1,BQ51=1,BQ51=11,Q51&gt;2,BM51=1),0,1)</f>
        <v>0</v>
      </c>
      <c r="AE51" s="38">
        <f t="shared" ref="AE51:AE54" si="110">IF(OR(H51&lt;2,T51&lt;2,BH51=2,BM51=22,BH51=3,BM51=33,BI51=1,BN51=11,BJ51=1,BP51=1,BQ51=1,BL51=11,Q51&gt;2,M51&gt;2,AND(P51=1,M51+Q51&gt;1),AND(OR(BI51=11,BK51=1,BL51=1),BM51=1),AND(OR(BN51=1,BK51=1,BL51=1),BH51=1)),0,1)</f>
        <v>0</v>
      </c>
      <c r="AF51" s="15" t="str">
        <f>IF(AC51=0,"",MAX(W51,X51)+VLOOKUP(MIN(AQ51,AS51),Deducciones_Bonus_Tablas!$H$2:$I$41,2,FALSE)*(IF(F51=N51,Deducciones_Bonus_Tablas!$N$34,IF(ABS(AQ51-AS51)&lt;=4,Deducciones_Bonus_Tablas!$N$32,IF(ABS(AQ51-AS51)&lt;=10,Deducciones_Bonus_Tablas!$N$33,IF(ABS(AQ51-AS51)&gt;10,Deducciones_Bonus_Tablas!$N$34))))+IF(AS51&gt;AQ51,Deducciones_Bonus_Tablas!$Q$31,IF(AS51&lt;AQ51,Deducciones_Bonus_Tablas!$Q$33,0))))</f>
        <v/>
      </c>
      <c r="AG51" s="15" t="str">
        <f>IF(AD51=0,"",MAX(X51,Y51)+VLOOKUP(MIN(AS51,AU51),Deducciones_Bonus_Tablas!$H$2:$I$41,2,FALSE)*(IF(N51=R51,Deducciones_Bonus_Tablas!$N$34,IF(ABS(AS51-AU51)&lt;=4,Deducciones_Bonus_Tablas!$N$32,IF(ABS(AS51-AU51)&lt;=10,Deducciones_Bonus_Tablas!$N$33,IF(ABS(AS51-AU51)&gt;10,Deducciones_Bonus_Tablas!$N$34))))+IF(AU51&gt;AS51,Deducciones_Bonus_Tablas!$Q$31,IF(AU51&lt;AS51,Deducciones_Bonus_Tablas!$Q$33,0))))</f>
        <v/>
      </c>
      <c r="AH51" s="15" t="str">
        <f>IF(AE51=0,"",MAX(W51,Y51)+VLOOKUP(MIN(AQ51,AU51),Deducciones_Bonus_Tablas!$H$2:$I$41,2,FALSE)*(IF(F51=R51,Deducciones_Bonus_Tablas!$N$34,IF(ABS(AQ51-AU51)&lt;=4,Deducciones_Bonus_Tablas!$N$32,IF(ABS(AQ51-AU51)&lt;=10,Deducciones_Bonus_Tablas!$N$33,IF(ABS(AQ51-AU51)&gt;10,Deducciones_Bonus_Tablas!$N$34))))+IF(AU51&gt;AQ51,Deducciones_Bonus_Tablas!$Q$31,IF(AU51&lt;AQ51,Deducciones_Bonus_Tablas!$Q$33,0))))</f>
        <v/>
      </c>
      <c r="AI51" s="15" t="str">
        <f>IF(OR(AC51&lt;&gt;1,AD51&lt;&gt;1,AE51&lt;&gt;1),"",MAX(W51,X51,Y51)+VLOOKUP(MIN(AQ51,AS51),Deducciones_Bonus_Tablas!$H$2:$I$41,2,FALSE)*(IF(F51=N51,Deducciones_Bonus_Tablas!$N$34,IF(ABS(AQ51-AS51)&lt;=4,Deducciones_Bonus_Tablas!$N$32,IF(ABS(AQ51-AS51)&lt;=10,Deducciones_Bonus_Tablas!$N$33,IF(ABS(AQ51-AS51)&gt;10,Deducciones_Bonus_Tablas!$N$34))))+IF(AS51&gt;AQ51,Deducciones_Bonus_Tablas!$Q$31,IF(AS51&lt;AQ51,Deducciones_Bonus_Tablas!$Q$33,0)))+VLOOKUP(MIN(AS51,AU51),Deducciones_Bonus_Tablas!$H$2:$I$41,2,FALSE)*(IF(N51=R51,Deducciones_Bonus_Tablas!$N$34,IF(ABS(AS51-AU51)&lt;=4,Deducciones_Bonus_Tablas!$N$32,IF(ABS(AS51-AU51)&lt;=10,Deducciones_Bonus_Tablas!$N$33,IF(ABS(AS51-AU51)&gt;10,Deducciones_Bonus_Tablas!$N$34))))+IF(AU51&gt;AS51,Deducciones_Bonus_Tablas!$Q$31,IF(AU51&lt;AS51,Deducciones_Bonus_Tablas!$Q$33,0))))</f>
        <v/>
      </c>
      <c r="AJ51" s="15" t="str">
        <f t="shared" ref="AJ51:AJ54" si="111">IF(W51="","",IF(OR(W51="CAIDA",W51="CORTO"),"",IF(SUM(AC51:AE51)=0,W51*(SUM(AZ51:BD51)+BG51),"COMBO")))</f>
        <v/>
      </c>
      <c r="AK51" s="15" t="str">
        <f t="shared" ref="AK51:AK54" si="112">IF(X51="","",IF(OR(X51="CAIDA",X51="CORTO"),"",IF(SUM(AC51:AE51)=0,X51*(SUM(BA51:BE51)+BG51),"COMBO")))</f>
        <v/>
      </c>
      <c r="AL51" s="15" t="str">
        <f t="shared" ref="AL51:AL54" si="113">IF(Y51="","",IF(OR(Y51="CAIDA",Y51="CORTO"),"",IF(SUM(AC51:AE51)=0,Y51*(SUM(BA51:BD51)+BF51+BG51),"COMBO")))</f>
        <v/>
      </c>
      <c r="AM51" s="15" t="str">
        <f>IF(OR(SUM(AC51:AE51)=3,AC51&lt;&gt;1),"",AF51*(SUM(BA51:BC51)+(W51*AZ51+X51*BE51)/(W51+X51)+BG51+IF(AW51&lt;&gt;AX51,Deducciones_Bonus_Tablas!$N$43,0))+X51*BD51)</f>
        <v/>
      </c>
      <c r="AN51" s="15" t="str">
        <f>IF(OR(SUM(AC51:AE51)=3,AD51&lt;&gt;1),"",AG51*(SUM(BA51:BC51)+(X51*BE51+Y51*BF51)/(X51+Y51)+BG51+IF(AX51&lt;&gt;AY51,Deducciones_Bonus_Tablas!$N$43,0))+Y51*BD51)</f>
        <v/>
      </c>
      <c r="AO51" s="15" t="str">
        <f>IF(OR(SUM(AC51:AE51)=3,AE51&lt;&gt;1),"",AH51*(SUM(BA51:BC51)+(W51*AZ51+Y51*BF51)/(W51+Y51)+BG51+IF(AW51&lt;&gt;AY51,Deducciones_Bonus_Tablas!$N$43,0))+Y51*BD51)</f>
        <v/>
      </c>
      <c r="AP51" s="15" t="str">
        <f>IF(SUM(AC51:AE51)&lt;&gt;3,"",AI51*(SUM(BA51:BC51)+(W51*AZ51+X51*BE51+Y51*BF51)/(W51+X51+BF51)+BG51+Deducciones_Bonus_Tablas!$N$44+(COUNTA(_xlfn.UNIQUE(AW51:AY51,TRUE,FALSE))-1)*Deducciones_Bonus_Tablas!$N$43)+Y51*BD51)</f>
        <v/>
      </c>
      <c r="AQ51" s="38" t="str">
        <f>IF(H51&lt;2,"",VLOOKUP(F51&amp;LEFT(G51,1),Table1[[Full_Name]:[METROS15]],Deducciones_Bonus_Tablas!$AE$1,FALSE))</f>
        <v/>
      </c>
      <c r="AR51" s="38" t="str">
        <f>IF(H51&lt;2,"",VLOOKUP(F51&amp;LEFT(G51,1),Table1[[Full_Name]:[METROS15]],Deducciones_Bonus_Tablas!$AD$1,FALSE))</f>
        <v/>
      </c>
      <c r="AS51" s="38" t="str">
        <f>IF(P51&lt;2,"",VLOOKUP(N51&amp;LEFT(O51,1),Table1[[Full_Name]:[METROS15]],Deducciones_Bonus_Tablas!$AE$1,FALSE))</f>
        <v/>
      </c>
      <c r="AT51" s="38" t="str">
        <f>IF(P51&lt;2,"",VLOOKUP(N51&amp;LEFT(O51,1),Table1[[Full_Name]:[METROS15]],Deducciones_Bonus_Tablas!$AD$1,FALSE))</f>
        <v/>
      </c>
      <c r="AU51" s="38" t="str">
        <f>IF(T51&lt;2,"",VLOOKUP(R51&amp;LEFT(S51,1),Table1[[Full_Name]:[METROS15]],Deducciones_Bonus_Tablas!$AE$1,FALSE))</f>
        <v/>
      </c>
      <c r="AV51" s="38" t="str">
        <f>IF(T51&lt;2,"",VLOOKUP(R51&amp;LEFT(S51,1),Table1[[Full_Name]:[METROS15]],Deducciones_Bonus_Tablas!$AD$1,FALSE))</f>
        <v/>
      </c>
      <c r="AW51" s="38" t="str">
        <f>IF(H51&lt;2,"",VLOOKUP(F51&amp;LEFT(G51,1),Table1[[Full_Name]:[METROS15]],Deducciones_Bonus_Tablas!$AC$1,FALSE))</f>
        <v/>
      </c>
      <c r="AX51" s="38" t="str">
        <f>IF(P51&lt;2,"",VLOOKUP(N51&amp;LEFT(O51,1),Table1[[Full_Name]:[METROS15]],Deducciones_Bonus_Tablas!$AC$1,FALSE))</f>
        <v/>
      </c>
      <c r="AY51" s="38" t="str">
        <f>IF(T51&lt;2,"",VLOOKUP(R51&amp;LEFT(S51,1),Table1[[Full_Name]:[METROS15]],Deducciones_Bonus_Tablas!$AC$1,FALSE))</f>
        <v/>
      </c>
      <c r="AZ51" s="54" t="str">
        <f>IF(F51="","",IF(OR(H51=0,H51=""),"CAIDA",IF(H51=1,"CORTO",IF(OR(BH51=2,BH51=3,BI51=1,BJ51=1,BL51=11),0,IF(SUM(AC51:AE51)=0,INDEX(Table1[[Full_Name]:[METROS15]],MATCH(F51&amp;LEFT(G51,1),Table1[Full_Name],0),MATCH("I"&amp;H51,Deducciones_Bonus_Tablas!$AB$2:$BN$2,0)),INDEX(Table1[[Full_Name]:[METROS15]],MATCH(F51&amp;LEFT(G51,1),Table1[Full_Name],0),MATCH("C"&amp;H51,Deducciones_Bonus_Tablas!$AB$2:$BN$2,0)))))))</f>
        <v/>
      </c>
      <c r="BA51" s="5" cm="1">
        <f t="array" ref="BA51">IF(OR(I51="",F51="",I51="B"),0,_xlfn.IFS($Z51=1,VLOOKUP($F51&amp;LEFT($G51,1),Table1[[Full_Name]:[METROS15]],MATCH("C"&amp;I51,Deducciones_Bonus_Tablas!$AB$2:$BN$2,0),FALSE),$AA51=1,VLOOKUP($N51&amp;LEFT($O51,1),Table1[[Full_Name]:[METROS15]],MATCH("C"&amp;I51,Deducciones_Bonus_Tablas!$AB$2:$BN$2,0),FALSE),$AB51=1,VLOOKUP($R51&amp;LEFT($S51,1),Table1[[Full_Name]:[METROS15]],MATCH("C"&amp;I51,Deducciones_Bonus_Tablas!$AB$2:$BN$2,0),FALSE),$AC51=1,AVERAGE(VLOOKUP($F51&amp;LEFT($G51,1),Table1[[Full_Name]:[METROS15]],MATCH("C"&amp;I51,Deducciones_Bonus_Tablas!$AB$2:$BN$2,0),FALSE),VLOOKUP($N51&amp;LEFT($O51,1),Table1[[Full_Name]:[METROS15]],MATCH("C"&amp;I51,Deducciones_Bonus_Tablas!$AB$2:$BN$2,0),FALSE)),$AD51=1,AVERAGE(VLOOKUP($R51&amp;LEFT($S51,1),Table1[[Full_Name]:[METROS15]],MATCH("C"&amp;I51,Deducciones_Bonus_Tablas!$AB$2:$BN$2,0),FALSE),VLOOKUP($N51&amp;LEFT($O51,1),Table1[[Full_Name]:[METROS15]],MATCH("C"&amp;I51,Deducciones_Bonus_Tablas!$AB$2:$BN$2,0),FALSE)),$AE51=1,AVERAGE(VLOOKUP($R51&amp;LEFT($S51,1),Table1[[Full_Name]:[METROS15]],MATCH("C"&amp;I51,Deducciones_Bonus_Tablas!$AB$2:$BN$2,0),FALSE),VLOOKUP($F51&amp;LEFT($G51,1),Table1[[Full_Name]:[METROS15]],MATCH("C"&amp;I51,Deducciones_Bonus_Tablas!$AB$2:$BN$2,0),FALSE))))</f>
        <v>0</v>
      </c>
      <c r="BB51" s="5" cm="1">
        <f t="array" ref="BB51">IF(OR(J51="",G51="",J51="B"),0,_xlfn.IFS($Z51=1,VLOOKUP($F51&amp;LEFT($G51,1),Table1[[Full_Name]:[METROS15]],MATCH("T"&amp;J51,Deducciones_Bonus_Tablas!$AB$2:$BN$2,0),FALSE),$AA51=1,VLOOKUP($N51&amp;LEFT($O51,1),Table1[[Full_Name]:[METROS15]],MATCH("T"&amp;J51,Deducciones_Bonus_Tablas!$AB$2:$BN$2,0),FALSE),$AB51=1,VLOOKUP($R51&amp;LEFT($S51,1),Table1[[Full_Name]:[METROS15]],MATCH("T"&amp;J51,Deducciones_Bonus_Tablas!$AB$2:$BN$2,0),FALSE),$AC51=1,AVERAGE(VLOOKUP($F51&amp;LEFT($G51,1),Table1[[Full_Name]:[METROS15]],MATCH("T"&amp;J51,Deducciones_Bonus_Tablas!$AB$2:$BN$2,0),FALSE),VLOOKUP($N51&amp;LEFT($O51,1),Table1[[Full_Name]:[METROS15]],MATCH("T"&amp;J51,Deducciones_Bonus_Tablas!$AB$2:$BN$2,0),FALSE)),$AD51=1,AVERAGE(VLOOKUP($R51&amp;LEFT($S51,1),Table1[[Full_Name]:[METROS15]],MATCH("T"&amp;J51,Deducciones_Bonus_Tablas!$AB$2:$BN$2,0),FALSE),VLOOKUP($N51&amp;LEFT($O51,1),Table1[[Full_Name]:[METROS15]],MATCH("T"&amp;J51,Deducciones_Bonus_Tablas!$AB$2:$BN$2,0),FALSE)),$AE51=1,AVERAGE(VLOOKUP($R51&amp;LEFT($S51,1),Table1[[Full_Name]:[METROS15]],MATCH("T"&amp;J51,Deducciones_Bonus_Tablas!$AB$2:$BN$2,0),FALSE),VLOOKUP($F51&amp;LEFT($G51,1),Table1[[Full_Name]:[METROS15]],MATCH("T"&amp;J51,Deducciones_Bonus_Tablas!$AB$2:$BN$2,0),FALSE))))</f>
        <v>0</v>
      </c>
      <c r="BC51" s="5" cm="1">
        <f t="array" ref="BC51">IF(OR(K51="",H51="",K51="B"),0,_xlfn.IFS($Z51=1,VLOOKUP($F51&amp;LEFT($G51,1),Table1[[Full_Name]:[METROS15]],MATCH("P"&amp;K51,Deducciones_Bonus_Tablas!$AB$2:$BN$2,0),FALSE),$AA51=1,VLOOKUP($N51&amp;LEFT($O51,1),Table1[[Full_Name]:[METROS15]],MATCH("P"&amp;K51,Deducciones_Bonus_Tablas!$AB$2:$BN$2,0),FALSE),$AB51=1,VLOOKUP($R51&amp;LEFT($S51,1),Table1[[Full_Name]:[METROS15]],MATCH("P"&amp;K51,Deducciones_Bonus_Tablas!$AB$2:$BN$2,0),FALSE),$AC51=1,AVERAGE(VLOOKUP($F51&amp;LEFT($G51,1),Table1[[Full_Name]:[METROS15]],MATCH("P"&amp;K51,Deducciones_Bonus_Tablas!$AB$2:$BN$2,0),FALSE),VLOOKUP($N51&amp;LEFT($O51,1),Table1[[Full_Name]:[METROS15]],MATCH("P"&amp;K51,Deducciones_Bonus_Tablas!$AB$2:$BN$2,0),FALSE)),$AD51=1,AVERAGE(VLOOKUP($R51&amp;LEFT($S51,1),Table1[[Full_Name]:[METROS15]],MATCH("P"&amp;K51,Deducciones_Bonus_Tablas!$AB$2:$BN$2,0),FALSE),VLOOKUP($N51&amp;LEFT($O51,1),Table1[[Full_Name]:[METROS15]],MATCH("P"&amp;K51,Deducciones_Bonus_Tablas!$AB$2:$BN$2,0),FALSE)),$AE51=1,AVERAGE(VLOOKUP($R51&amp;LEFT($S51,1),Table1[[Full_Name]:[METROS15]],MATCH("P"&amp;K51,Deducciones_Bonus_Tablas!$AB$2:$BN$2,0),FALSE),VLOOKUP($F51&amp;LEFT($G51,1),Table1[[Full_Name]:[METROS15]],MATCH("P"&amp;K51,Deducciones_Bonus_Tablas!$AB$2:$BN$2,0),FALSE))))</f>
        <v>0</v>
      </c>
      <c r="BD51" s="5">
        <f>IF(OR(F51="",AND(OR(L51="",L51="S"),BK51=0,OR(BI51=0,BI51=1),OR(BL51=0,BL51=11,AND(BL51=1,Q51&lt;3,T51&gt;1)),OR(BQ51=0,BQ51=11),BP51=0,BH51&lt;&gt;33,BM51&lt;&gt;33,BI51&lt;&gt;11,BN51&lt;&gt;11)),0,IF(Z51=1,VLOOKUP($F51&amp;LEFT($G51,1),Table1[[Full_Name]:[METROS15]],MATCH(IF(OR(BK51=1,BL51=1,BI51=11,BH51=33),"N",L51),Deducciones_Bonus_Tablas!$AB$2:$BN$2,0),FALSE),IF(OR(AA51=1,AND(AC51=1,SUM(AC51:AE51)=1),AND(AD51=1,OR(BP51=1,BQ51=1,BN51=11,BM51=33))),VLOOKUP($N51&amp;LEFT($O51,1),Table1[[Full_Name]:[METROS15]],MATCH(IF(OR(BP51=1,BQ51=1,BN51=11,BM51=33),"N",L51),Deducciones_Bonus_Tablas!$AB$2:$BN$2,0),FALSE),VLOOKUP($R51&amp;LEFT($S51,1),Table1[[Full_Name]:[METROS15]],MATCH(L51,Deducciones_Bonus_Tablas!$AB$2:$BN$2,0),FALSE))))</f>
        <v>0</v>
      </c>
      <c r="BE51" s="54" t="str">
        <f>IF(N51="","",IF(OR(P51=1,P51=0,BH51=22,BH51=33,BI51=11,BK51=1,BL51=1,BM51=2,BM51=3,BN51=1,BO51=1,BQ51=11),0,IF(SUM(AC51:AE51)=0,INDEX(Table1[[Full_Name]:[METROS15]],MATCH(N51&amp;LEFT(O51,1),Table1[Full_Name],0),MATCH("I"&amp;P51,Deducciones_Bonus_Tablas!$AB$2:$BN$2,0)),INDEX(Table1[[Full_Name]:[METROS15]],MATCH(N51&amp;LEFT(O51,1),Table1[Full_Name],0),MATCH("C"&amp;P51,Deducciones_Bonus_Tablas!$AB$2:$BN$2,0)))))</f>
        <v/>
      </c>
      <c r="BF51" s="54" t="str">
        <f>IF(R51="","",IF(OR(T51=1,T51=0,BM51=22,BM51=33,BN51=11,BP51=1,BQ51=1),0,IF(SUM(AC51:AE51)=0,INDEX(Table1[[Full_Name]:[METROS15]],MATCH(R51&amp;LEFT(S51,1),Table1[Full_Name],0),MATCH("I"&amp;T51,Deducciones_Bonus_Tablas!$AB$2:$BN$2,0)),INDEX(Table1[[Full_Name]:[METROS15]],MATCH(R51&amp;LEFT(S51,1),Table1[Full_Name],0),MATCH("C"&amp;T51,Deducciones_Bonus_Tablas!$AB$2:$BN$2,0)))))</f>
        <v/>
      </c>
      <c r="BG51" s="5">
        <f>IF(OR(BH51=2,BH51=3,BH51=33,BI51=1,BI51=11,BJ51=1,BM51=2,BM51=22,BM51=3,BM51=33,BN51=1,BN51=11,BO51=1),Deducciones_Bonus_Tablas!$N$45,0)+IF(AND(OR(BH51=2,BH51=3,BI51=1,BJ51=1),OR(BM51=33,BN51=11)),Deducciones_Bonus_Tablas!$N$46,0)</f>
        <v>0</v>
      </c>
      <c r="BH51" s="5">
        <f>IF(OR(H51&lt;2,P51&lt;2),0,IF(OR(AR51&lt;&gt;"E",AT51&lt;&gt;"E"),0,IF(AND(COUNTIF(Table2[Excepcion E],F51&amp;LEFT(G51,1))=1,COUNTIF(Table2[Excepcion E],N51&amp;LEFT(O51,1))=1),1,IF(COUNTIF(Table2[Excepcion E],F51&amp;LEFT(G51,1))=1,IF(F51=N51,2,IF(AND(AW51=AX51,G51=O51),3,4)),IF(COUNTIF(Table2[Excepcion E],N51&amp;LEFT(O51,1)),IF(F51=N51,22,IF(AND(AW51=AX51,G51=O51),33,4)),5)))))</f>
        <v>0</v>
      </c>
      <c r="BI51" s="5">
        <f>IF(OR(H51&lt;2,P51&lt;2),0,IF(AND(COUNTIF(Table2[Excepcion E],F51&amp;LEFT(G51,1))=1,AT51&lt;&gt;"E"),1,IF(AND(COUNTIF(Table2[Excepcion E],N51&amp;LEFT(O51,1))=1,AR51&lt;&gt;"E"),11,0)))</f>
        <v>0</v>
      </c>
      <c r="BJ51" s="5" t="str">
        <f t="shared" ref="BJ51:BJ54" si="114">IF(OR(H51&lt;2,P51&lt;2),"",IF(AND(F51=N51,OR(LEFT(G51,1)="8",LEFT(G51,1)="5"),LEFT(O51,1)="2"),1,0))</f>
        <v/>
      </c>
      <c r="BK51" s="5">
        <f t="shared" ref="BK51:BK54" si="115">IF(OR(H51&lt;2,P51&lt;2),0,IF(AND(F51=N51,OR(AND(LEFT(G51,1)="2",OR(LEFT(O51,1)="8",LEFT(O51,1)="5")),AND(LEFT(G51,1)="5",LEFT(O51,1)="8"))),1,0))</f>
        <v>0</v>
      </c>
      <c r="BL51" s="5">
        <f t="shared" ref="BL51:BL54" si="116">IF(OR(H51&lt;2,P51&lt;2),0,IF(AND(OR(AR51="A",AR51="B"),OR(AT51="E",AND(AT51="D",O51=8))),1,IF(AND(OR(AT51="A",AT51="B"),OR(AR51="E",AND(AR51="D",G51=8))),11,0)))</f>
        <v>0</v>
      </c>
      <c r="BM51" s="5">
        <f>IF(OR(P51&lt;2,T51&lt;2),0,IF(OR(AT51&lt;&gt;"E",AV51&lt;&gt;"E"),0,IF(AND(COUNTIF(Table2[Excepcion E],N51&amp;LEFT(O51,1))=1,COUNTIF(Table2[Excepcion E],R51&amp;LEFT(S51,1))=1),1,IF(COUNTIF(Table2[Excepcion E],N51&amp;LEFT(O51,1))=1,IF(N51=R51,2,IF(AND(AX51=AY51,O51=S51),3,4)),IF(COUNTIF(Table2[Excepcion E],R51&amp;LEFT(S51,1)),IF(N51=R51,22,IF(AND(AX51=AY51,O51=S51),33,4)),5)))))</f>
        <v>0</v>
      </c>
      <c r="BN51" s="5">
        <f>IF(OR(P51&lt;2,T51&lt;2),0,IF(AND(COUNTIF(Table2[Excepcion E],N51&amp;LEFT(O51,1))=1,AV51&lt;&gt;"E"),1,IF(AND(COUNTIF(Table2[Excepcion E],R51&amp;LEFT(S51,1))=1,AT51&lt;&gt;"E"),11,0)))</f>
        <v>0</v>
      </c>
      <c r="BO51" s="5" t="str">
        <f t="shared" ref="BO51:BO54" si="117">IF(OR(P51&lt;2,T51&lt;2),"",IF(AND(N51=R51,OR(LEFT(O51,1)="8",LEFT(O51,1)="5"),LEFT(S51,1)="2"),1,0))</f>
        <v/>
      </c>
      <c r="BP51" s="5">
        <f t="shared" ref="BP51:BP54" si="118">IF(OR(P51&lt;2,T51&lt;2),0,IF(AND(N51=R51,OR(AND(LEFT(O51,1)="2",OR(LEFT(S51,1)="8",LEFT(S51,1)="5")),AND(LEFT(O51,1)="5",LEFT(S51,1)="8"))),1,0))</f>
        <v>0</v>
      </c>
      <c r="BQ51" s="5">
        <f t="shared" ref="BQ51:BQ54" si="119">IF(OR(P51&lt;2,T51&lt;2),0,IF(AND(OR(AT51="A",AT51="B"),OR(AV51="E",AND(AV51="D",T51=8))),1,IF(AND(OR(AV51="A",AV51="B"),OR(AT51="E",AND(AT51="D",O51=8))),11,0)))</f>
        <v>0</v>
      </c>
    </row>
    <row r="52" spans="1:69" s="1" customFormat="1" ht="18.75" customHeight="1" x14ac:dyDescent="0.3">
      <c r="A52" s="70" t="str">
        <f>IF(D52&gt;Deducciones_Bonus_Tablas!$N$49,"NO",IF(ABS(VLOOKUP(B52,$A42:$C45,3,FALSE)-VLOOKUP(C52,$A42:$C45,3,FALSE))&gt;1,"NO",IF(OR((VLOOKUP(B52,$A42:$C45,3,FALSE)+VLOOKUP(C52,$A42:$C45,3,FALSE))=3,(VLOOKUP(B52,$A42:$C45,3,FALSE)+VLOOKUP(C52,$A42:$C45,3,FALSE))=2),"1º-2º",IF(OR((VLOOKUP(B52,$A42:$C45,3,FALSE)+VLOOKUP(C52,$A42:$C45,3,FALSE))=5,(VLOOKUP(B52,$A42:$C45,3,FALSE)+VLOOKUP(C52,$A42:$C45,3,FALSE))=4),"2º-3º","3º-4º"))))</f>
        <v>NO</v>
      </c>
      <c r="B52" s="70" t="str">
        <f>A44</f>
        <v>Pat3</v>
      </c>
      <c r="C52" s="197" t="str">
        <f>A45</f>
        <v>Pat4</v>
      </c>
      <c r="D52" s="196" t="str">
        <f>IFERROR(ABS(1-B44/B45),"-")</f>
        <v>-</v>
      </c>
      <c r="E52" s="328"/>
      <c r="F52" s="212"/>
      <c r="G52" s="243"/>
      <c r="H52" s="213"/>
      <c r="I52" s="215"/>
      <c r="J52" s="216"/>
      <c r="K52" s="217"/>
      <c r="L52" s="218"/>
      <c r="M52" s="219"/>
      <c r="N52" s="220"/>
      <c r="O52" s="213"/>
      <c r="P52" s="213"/>
      <c r="Q52" s="219"/>
      <c r="R52" s="220"/>
      <c r="S52" s="213"/>
      <c r="T52" s="221"/>
      <c r="U52" s="19" t="str" cm="1">
        <f t="array" aca="1" ref="U52" ca="1">IFERROR(IF(W52="","",IF(OR(W52="CAIDA",X52="CAIDA",AND(W52="CORTO",X52="")),0,ROUND(_xlfn.IFS(Z52=1,W52+AJ52,AA52=1,X52+AK52,AB52=1,Y52+AL52,AND(AC52=1,SUM(AC52:AE52)=1),AF52+AM52,AND(AD52=1,SUM(AC52:AE52)=1),AG52+AN52,AND(AE52=1,SUM(AC52:AE52)=1),AH52+AO52,AND(SUM(AC52:AE52)=2,AC52=1,AE52=1),MAX(AF52+OFFSET(AF52,0,7),AH52+OFFSET(AH52,0,7)),SUM(AC52:AE52)=3,AI52+AP52),1))),"Revisa")</f>
        <v/>
      </c>
      <c r="V52" s="38">
        <f>IF(F52="",0,IF(OR(F52&amp;G52=F53&amp;G53,F52&amp;G52=F54&amp;G54,F52&amp;G52=F50&amp;G50,F52&amp;G52=N53&amp;O53,F52&amp;G52=N54&amp;O54,F52&amp;G52=N50&amp;O50,F52&amp;G52=R53&amp;S53,F52&amp;G52=R54&amp;S54,F52&amp;G52=R50&amp;S50,F52&amp;G52=F51&amp;G51,F52&amp;G52=N51&amp;O51,F52&amp;G52=R51&amp;S51),1,IF(N52="",0,IF(OR(N52&amp;O52=F53&amp;G53,N52&amp;O52=F54&amp;G54,N52&amp;O52=F50&amp;G50,N52&amp;O52=N53&amp;O53,N52&amp;O52=N54&amp;O54,N52&amp;O52=N50&amp;O50,N52&amp;O52=R53&amp;S53,N52&amp;O52=R54&amp;S54,N52&amp;O52=R50&amp;S50,N52&amp;O52=F51&amp;G51,N52&amp;O52=N51&amp;O51,N52&amp;O52=R51&amp;S51),1,IF(R52="",0,IF(OR(R52&amp;S52=F53&amp;G53,R52&amp;S52=F54&amp;G54,R52&amp;S52=F50&amp;G50,R52&amp;S52=N53&amp;O53,R52&amp;S52=N54&amp;O54,R52&amp;S52=N50,O50,R52&amp;S52=R53&amp;S53,R52&amp;S52=R54&amp;S54,R52&amp;S52=R50&amp;S50,R52&amp;S52=F51&amp;G51,R52&amp;S52=N51&amp;O51,R52&amp;S52=R51&amp;S51),1,0))))))</f>
        <v>0</v>
      </c>
      <c r="W52" s="15" t="str">
        <f>IF(H52="","",IF(H52=0,"CAIDA",IF(H52=1,"CORTO",VLOOKUP(F52&amp;LEFT(G52,1),Table1[[Full_Name]:[METROS15]],Deducciones_Bonus_Tablas!$AF$1,FALSE))))</f>
        <v/>
      </c>
      <c r="X52" s="15" t="str">
        <f>IF(P52="","",IF(P52=0,"CAIDA",IF(P52=1,"CORTO",VLOOKUP(N52&amp;LEFT(O52,1),Table1[[Full_Name]:[METROS15]],Deducciones_Bonus_Tablas!$AF$1,FALSE))))</f>
        <v/>
      </c>
      <c r="Y52" s="15" t="str">
        <f>IF(T52="","",IF(T52=0,"CAIDA",IF(T52=1,"CORTO",VLOOKUP(R52&amp;LEFT(S52,1),Table1[[Full_Name]:[METROS15]],Deducciones_Bonus_Tablas!$AF$1,FALSE))))</f>
        <v/>
      </c>
      <c r="Z52" s="38">
        <f t="shared" si="105"/>
        <v>1</v>
      </c>
      <c r="AA52" s="38">
        <f t="shared" si="106"/>
        <v>1</v>
      </c>
      <c r="AB52" s="38">
        <f t="shared" si="107"/>
        <v>1</v>
      </c>
      <c r="AC52" s="38">
        <f t="shared" si="108"/>
        <v>0</v>
      </c>
      <c r="AD52" s="38">
        <f t="shared" si="109"/>
        <v>0</v>
      </c>
      <c r="AE52" s="38">
        <f t="shared" si="110"/>
        <v>0</v>
      </c>
      <c r="AF52" s="15" t="str">
        <f>IF(AC52=0,"",MAX(W52,X52)+VLOOKUP(MIN(AQ52,AS52),Deducciones_Bonus_Tablas!$H$2:$I$41,2,FALSE)*(IF(F52=N52,Deducciones_Bonus_Tablas!$N$34,IF(ABS(AQ52-AS52)&lt;=4,Deducciones_Bonus_Tablas!$N$32,IF(ABS(AQ52-AS52)&lt;=10,Deducciones_Bonus_Tablas!$N$33,IF(ABS(AQ52-AS52)&gt;10,Deducciones_Bonus_Tablas!$N$34))))+IF(AS52&gt;AQ52,Deducciones_Bonus_Tablas!$Q$31,IF(AS52&lt;AQ52,Deducciones_Bonus_Tablas!$Q$33,0))))</f>
        <v/>
      </c>
      <c r="AG52" s="15" t="str">
        <f>IF(AD52=0,"",MAX(X52,Y52)+VLOOKUP(MIN(AS52,AU52),Deducciones_Bonus_Tablas!$H$2:$I$41,2,FALSE)*(IF(N52=R52,Deducciones_Bonus_Tablas!$N$34,IF(ABS(AS52-AU52)&lt;=4,Deducciones_Bonus_Tablas!$N$32,IF(ABS(AS52-AU52)&lt;=10,Deducciones_Bonus_Tablas!$N$33,IF(ABS(AS52-AU52)&gt;10,Deducciones_Bonus_Tablas!$N$34))))+IF(AU52&gt;AS52,Deducciones_Bonus_Tablas!$Q$31,IF(AU52&lt;AS52,Deducciones_Bonus_Tablas!$Q$33,0))))</f>
        <v/>
      </c>
      <c r="AH52" s="15" t="str">
        <f>IF(AE52=0,"",MAX(W52,Y52)+VLOOKUP(MIN(AQ52,AU52),Deducciones_Bonus_Tablas!$H$2:$I$41,2,FALSE)*(IF(F52=R52,Deducciones_Bonus_Tablas!$N$34,IF(ABS(AQ52-AU52)&lt;=4,Deducciones_Bonus_Tablas!$N$32,IF(ABS(AQ52-AU52)&lt;=10,Deducciones_Bonus_Tablas!$N$33,IF(ABS(AQ52-AU52)&gt;10,Deducciones_Bonus_Tablas!$N$34))))+IF(AU52&gt;AQ52,Deducciones_Bonus_Tablas!$Q$31,IF(AU52&lt;AQ52,Deducciones_Bonus_Tablas!$Q$33,0))))</f>
        <v/>
      </c>
      <c r="AI52" s="15" t="str">
        <f>IF(OR(AC52&lt;&gt;1,AD52&lt;&gt;1,AE52&lt;&gt;1),"",MAX(W52,X52,Y52)+VLOOKUP(MIN(AQ52,AS52),Deducciones_Bonus_Tablas!$H$2:$I$41,2,FALSE)*(IF(F52=N52,Deducciones_Bonus_Tablas!$N$34,IF(ABS(AQ52-AS52)&lt;=4,Deducciones_Bonus_Tablas!$N$32,IF(ABS(AQ52-AS52)&lt;=10,Deducciones_Bonus_Tablas!$N$33,IF(ABS(AQ52-AS52)&gt;10,Deducciones_Bonus_Tablas!$N$34))))+IF(AS52&gt;AQ52,Deducciones_Bonus_Tablas!$Q$31,IF(AS52&lt;AQ52,Deducciones_Bonus_Tablas!$Q$33,0)))+VLOOKUP(MIN(AS52,AU52),Deducciones_Bonus_Tablas!$H$2:$I$41,2,FALSE)*(IF(N52=R52,Deducciones_Bonus_Tablas!$N$34,IF(ABS(AS52-AU52)&lt;=4,Deducciones_Bonus_Tablas!$N$32,IF(ABS(AS52-AU52)&lt;=10,Deducciones_Bonus_Tablas!$N$33,IF(ABS(AS52-AU52)&gt;10,Deducciones_Bonus_Tablas!$N$34))))+IF(AU52&gt;AS52,Deducciones_Bonus_Tablas!$Q$31,IF(AU52&lt;AS52,Deducciones_Bonus_Tablas!$Q$33,0))))</f>
        <v/>
      </c>
      <c r="AJ52" s="15" t="str">
        <f t="shared" si="111"/>
        <v/>
      </c>
      <c r="AK52" s="15" t="str">
        <f t="shared" si="112"/>
        <v/>
      </c>
      <c r="AL52" s="15" t="str">
        <f t="shared" si="113"/>
        <v/>
      </c>
      <c r="AM52" s="15" t="str">
        <f>IF(OR(SUM(AC52:AE52)=3,AC52&lt;&gt;1),"",AF52*(SUM(BA52:BC52)+(W52*AZ52+X52*BE52)/(W52+X52)+BG52+IF(AW52&lt;&gt;AX52,Deducciones_Bonus_Tablas!$N$43,0))+X52*BD52)</f>
        <v/>
      </c>
      <c r="AN52" s="15" t="str">
        <f>IF(OR(SUM(AC52:AE52)=3,AD52&lt;&gt;1),"",AG52*(SUM(BA52:BC52)+(X52*BE52+Y52*BF52)/(X52+Y52)+BG52+IF(AX52&lt;&gt;AY52,Deducciones_Bonus_Tablas!$N$43,0))+Y52*BD52)</f>
        <v/>
      </c>
      <c r="AO52" s="15" t="str">
        <f>IF(OR(SUM(AC52:AE52)=3,AE52&lt;&gt;1),"",AH52*(SUM(BA52:BC52)+(W52*AZ52+Y52*BF52)/(W52+Y52)+BG52+IF(AW52&lt;&gt;AY52,Deducciones_Bonus_Tablas!$N$43,0))+Y52*BD52)</f>
        <v/>
      </c>
      <c r="AP52" s="15" t="str">
        <f>IF(SUM(AC52:AE52)&lt;&gt;3,"",AI52*(SUM(BA52:BC52)+(W52*AZ52+X52*BE52+Y52*BF52)/(W52+X52+BF52)+BG52+Deducciones_Bonus_Tablas!$N$44+(COUNTA(_xlfn.UNIQUE(AW52:AY52,TRUE,FALSE))-1)*Deducciones_Bonus_Tablas!$N$43)+Y52*BD52)</f>
        <v/>
      </c>
      <c r="AQ52" s="38" t="str">
        <f>IF(H52&lt;2,"",VLOOKUP(F52&amp;LEFT(G52,1),Table1[[Full_Name]:[METROS15]],Deducciones_Bonus_Tablas!$AE$1,FALSE))</f>
        <v/>
      </c>
      <c r="AR52" s="38" t="str">
        <f>IF(H52&lt;2,"",VLOOKUP(F52&amp;LEFT(G52,1),Table1[[Full_Name]:[METROS15]],Deducciones_Bonus_Tablas!$AD$1,FALSE))</f>
        <v/>
      </c>
      <c r="AS52" s="38" t="str">
        <f>IF(P52&lt;2,"",VLOOKUP(N52&amp;LEFT(O52,1),Table1[[Full_Name]:[METROS15]],Deducciones_Bonus_Tablas!$AE$1,FALSE))</f>
        <v/>
      </c>
      <c r="AT52" s="38" t="str">
        <f>IF(P52&lt;2,"",VLOOKUP(N52&amp;LEFT(O52,1),Table1[[Full_Name]:[METROS15]],Deducciones_Bonus_Tablas!$AD$1,FALSE))</f>
        <v/>
      </c>
      <c r="AU52" s="38" t="str">
        <f>IF(T52&lt;2,"",VLOOKUP(R52&amp;LEFT(S52,1),Table1[[Full_Name]:[METROS15]],Deducciones_Bonus_Tablas!$AE$1,FALSE))</f>
        <v/>
      </c>
      <c r="AV52" s="38" t="str">
        <f>IF(T52&lt;2,"",VLOOKUP(R52&amp;LEFT(S52,1),Table1[[Full_Name]:[METROS15]],Deducciones_Bonus_Tablas!$AD$1,FALSE))</f>
        <v/>
      </c>
      <c r="AW52" s="38" t="str">
        <f>IF(H52&lt;2,"",VLOOKUP(F52&amp;LEFT(G52,1),Table1[[Full_Name]:[METROS15]],Deducciones_Bonus_Tablas!$AC$1,FALSE))</f>
        <v/>
      </c>
      <c r="AX52" s="38" t="str">
        <f>IF(P52&lt;2,"",VLOOKUP(N52&amp;LEFT(O52,1),Table1[[Full_Name]:[METROS15]],Deducciones_Bonus_Tablas!$AC$1,FALSE))</f>
        <v/>
      </c>
      <c r="AY52" s="38" t="str">
        <f>IF(T52&lt;2,"",VLOOKUP(R52&amp;LEFT(S52,1),Table1[[Full_Name]:[METROS15]],Deducciones_Bonus_Tablas!$AC$1,FALSE))</f>
        <v/>
      </c>
      <c r="AZ52" s="54" t="str">
        <f>IF(F52="","",IF(OR(H52=0,H52=""),"CAIDA",IF(H52=1,"CORTO",IF(OR(BH52=2,BH52=3,BI52=1,BJ52=1,BL52=11),0,IF(SUM(AC52:AE52)=0,INDEX(Table1[[Full_Name]:[METROS15]],MATCH(F52&amp;LEFT(G52,1),Table1[Full_Name],0),MATCH("I"&amp;H52,Deducciones_Bonus_Tablas!$AB$2:$BN$2,0)),INDEX(Table1[[Full_Name]:[METROS15]],MATCH(F52&amp;LEFT(G52,1),Table1[Full_Name],0),MATCH("C"&amp;H52,Deducciones_Bonus_Tablas!$AB$2:$BN$2,0)))))))</f>
        <v/>
      </c>
      <c r="BA52" s="5" cm="1">
        <f t="array" ref="BA52">IF(OR(I52="",F52="",I52="B"),0,_xlfn.IFS($Z52=1,VLOOKUP($F52&amp;LEFT($G52,1),Table1[[Full_Name]:[METROS15]],MATCH("C"&amp;I52,Deducciones_Bonus_Tablas!$AB$2:$BN$2,0),FALSE),$AA52=1,VLOOKUP($N52&amp;LEFT($O52,1),Table1[[Full_Name]:[METROS15]],MATCH("C"&amp;I52,Deducciones_Bonus_Tablas!$AB$2:$BN$2,0),FALSE),$AB52=1,VLOOKUP($R52&amp;LEFT($S52,1),Table1[[Full_Name]:[METROS15]],MATCH("C"&amp;I52,Deducciones_Bonus_Tablas!$AB$2:$BN$2,0),FALSE),$AC52=1,AVERAGE(VLOOKUP($F52&amp;LEFT($G52,1),Table1[[Full_Name]:[METROS15]],MATCH("C"&amp;I52,Deducciones_Bonus_Tablas!$AB$2:$BN$2,0),FALSE),VLOOKUP($N52&amp;LEFT($O52,1),Table1[[Full_Name]:[METROS15]],MATCH("C"&amp;I52,Deducciones_Bonus_Tablas!$AB$2:$BN$2,0),FALSE)),$AD52=1,AVERAGE(VLOOKUP($R52&amp;LEFT($S52,1),Table1[[Full_Name]:[METROS15]],MATCH("C"&amp;I52,Deducciones_Bonus_Tablas!$AB$2:$BN$2,0),FALSE),VLOOKUP($N52&amp;LEFT($O52,1),Table1[[Full_Name]:[METROS15]],MATCH("C"&amp;I52,Deducciones_Bonus_Tablas!$AB$2:$BN$2,0),FALSE)),$AE52=1,AVERAGE(VLOOKUP($R52&amp;LEFT($S52,1),Table1[[Full_Name]:[METROS15]],MATCH("C"&amp;I52,Deducciones_Bonus_Tablas!$AB$2:$BN$2,0),FALSE),VLOOKUP($F52&amp;LEFT($G52,1),Table1[[Full_Name]:[METROS15]],MATCH("C"&amp;I52,Deducciones_Bonus_Tablas!$AB$2:$BN$2,0),FALSE))))</f>
        <v>0</v>
      </c>
      <c r="BB52" s="5" cm="1">
        <f t="array" ref="BB52">IF(OR(J52="",G52="",J52="B"),0,_xlfn.IFS($Z52=1,VLOOKUP($F52&amp;LEFT($G52,1),Table1[[Full_Name]:[METROS15]],MATCH("T"&amp;J52,Deducciones_Bonus_Tablas!$AB$2:$BN$2,0),FALSE),$AA52=1,VLOOKUP($N52&amp;LEFT($O52,1),Table1[[Full_Name]:[METROS15]],MATCH("T"&amp;J52,Deducciones_Bonus_Tablas!$AB$2:$BN$2,0),FALSE),$AB52=1,VLOOKUP($R52&amp;LEFT($S52,1),Table1[[Full_Name]:[METROS15]],MATCH("T"&amp;J52,Deducciones_Bonus_Tablas!$AB$2:$BN$2,0),FALSE),$AC52=1,AVERAGE(VLOOKUP($F52&amp;LEFT($G52,1),Table1[[Full_Name]:[METROS15]],MATCH("T"&amp;J52,Deducciones_Bonus_Tablas!$AB$2:$BN$2,0),FALSE),VLOOKUP($N52&amp;LEFT($O52,1),Table1[[Full_Name]:[METROS15]],MATCH("T"&amp;J52,Deducciones_Bonus_Tablas!$AB$2:$BN$2,0),FALSE)),$AD52=1,AVERAGE(VLOOKUP($R52&amp;LEFT($S52,1),Table1[[Full_Name]:[METROS15]],MATCH("T"&amp;J52,Deducciones_Bonus_Tablas!$AB$2:$BN$2,0),FALSE),VLOOKUP($N52&amp;LEFT($O52,1),Table1[[Full_Name]:[METROS15]],MATCH("T"&amp;J52,Deducciones_Bonus_Tablas!$AB$2:$BN$2,0),FALSE)),$AE52=1,AVERAGE(VLOOKUP($R52&amp;LEFT($S52,1),Table1[[Full_Name]:[METROS15]],MATCH("T"&amp;J52,Deducciones_Bonus_Tablas!$AB$2:$BN$2,0),FALSE),VLOOKUP($F52&amp;LEFT($G52,1),Table1[[Full_Name]:[METROS15]],MATCH("T"&amp;J52,Deducciones_Bonus_Tablas!$AB$2:$BN$2,0),FALSE))))</f>
        <v>0</v>
      </c>
      <c r="BC52" s="5" cm="1">
        <f t="array" ref="BC52">IF(OR(K52="",H52="",K52="B"),0,_xlfn.IFS($Z52=1,VLOOKUP($F52&amp;LEFT($G52,1),Table1[[Full_Name]:[METROS15]],MATCH("P"&amp;K52,Deducciones_Bonus_Tablas!$AB$2:$BN$2,0),FALSE),$AA52=1,VLOOKUP($N52&amp;LEFT($O52,1),Table1[[Full_Name]:[METROS15]],MATCH("P"&amp;K52,Deducciones_Bonus_Tablas!$AB$2:$BN$2,0),FALSE),$AB52=1,VLOOKUP($R52&amp;LEFT($S52,1),Table1[[Full_Name]:[METROS15]],MATCH("P"&amp;K52,Deducciones_Bonus_Tablas!$AB$2:$BN$2,0),FALSE),$AC52=1,AVERAGE(VLOOKUP($F52&amp;LEFT($G52,1),Table1[[Full_Name]:[METROS15]],MATCH("P"&amp;K52,Deducciones_Bonus_Tablas!$AB$2:$BN$2,0),FALSE),VLOOKUP($N52&amp;LEFT($O52,1),Table1[[Full_Name]:[METROS15]],MATCH("P"&amp;K52,Deducciones_Bonus_Tablas!$AB$2:$BN$2,0),FALSE)),$AD52=1,AVERAGE(VLOOKUP($R52&amp;LEFT($S52,1),Table1[[Full_Name]:[METROS15]],MATCH("P"&amp;K52,Deducciones_Bonus_Tablas!$AB$2:$BN$2,0),FALSE),VLOOKUP($N52&amp;LEFT($O52,1),Table1[[Full_Name]:[METROS15]],MATCH("P"&amp;K52,Deducciones_Bonus_Tablas!$AB$2:$BN$2,0),FALSE)),$AE52=1,AVERAGE(VLOOKUP($R52&amp;LEFT($S52,1),Table1[[Full_Name]:[METROS15]],MATCH("P"&amp;K52,Deducciones_Bonus_Tablas!$AB$2:$BN$2,0),FALSE),VLOOKUP($F52&amp;LEFT($G52,1),Table1[[Full_Name]:[METROS15]],MATCH("P"&amp;K52,Deducciones_Bonus_Tablas!$AB$2:$BN$2,0),FALSE))))</f>
        <v>0</v>
      </c>
      <c r="BD52" s="5">
        <f>IF(OR(F52="",AND(OR(L52="",L52="S"),BK52=0,OR(BI52=0,BI52=1),OR(BL52=0,BL52=11,AND(BL52=1,Q52&lt;3,T52&gt;1)),OR(BQ52=0,BQ52=11),BP52=0,BH52&lt;&gt;33,BM52&lt;&gt;33,BI52&lt;&gt;11,BN52&lt;&gt;11)),0,IF(Z52=1,VLOOKUP($F52&amp;LEFT($G52,1),Table1[[Full_Name]:[METROS15]],MATCH(IF(OR(BK52=1,BL52=1,BI52=11,BH52=33),"N",L52),Deducciones_Bonus_Tablas!$AB$2:$BN$2,0),FALSE),IF(OR(AA52=1,AND(AC52=1,SUM(AC52:AE52)=1),AND(AD52=1,OR(BP52=1,BQ52=1,BN52=11,BM52=33))),VLOOKUP($N52&amp;LEFT($O52,1),Table1[[Full_Name]:[METROS15]],MATCH(IF(OR(BP52=1,BQ52=1,BN52=11,BM52=33),"N",L52),Deducciones_Bonus_Tablas!$AB$2:$BN$2,0),FALSE),VLOOKUP($R52&amp;LEFT($S52,1),Table1[[Full_Name]:[METROS15]],MATCH(L52,Deducciones_Bonus_Tablas!$AB$2:$BN$2,0),FALSE))))</f>
        <v>0</v>
      </c>
      <c r="BE52" s="54" t="str">
        <f>IF(N52="","",IF(OR(P52=1,P52=0,BH52=22,BH52=33,BI52=11,BK52=1,BL52=1,BM52=2,BM52=3,BN52=1,BO52=1,BQ52=11),0,IF(SUM(AC52:AE52)=0,INDEX(Table1[[Full_Name]:[METROS15]],MATCH(N52&amp;LEFT(O52,1),Table1[Full_Name],0),MATCH("I"&amp;P52,Deducciones_Bonus_Tablas!$AB$2:$BN$2,0)),INDEX(Table1[[Full_Name]:[METROS15]],MATCH(N52&amp;LEFT(O52,1),Table1[Full_Name],0),MATCH("C"&amp;P52,Deducciones_Bonus_Tablas!$AB$2:$BN$2,0)))))</f>
        <v/>
      </c>
      <c r="BF52" s="54" t="str">
        <f>IF(R52="","",IF(OR(T52=1,T52=0,BM52=22,BM52=33,BN52=11,BP52=1,BQ52=1),0,IF(SUM(AC52:AE52)=0,INDEX(Table1[[Full_Name]:[METROS15]],MATCH(R52&amp;LEFT(S52,1),Table1[Full_Name],0),MATCH("I"&amp;T52,Deducciones_Bonus_Tablas!$AB$2:$BN$2,0)),INDEX(Table1[[Full_Name]:[METROS15]],MATCH(R52&amp;LEFT(S52,1),Table1[Full_Name],0),MATCH("C"&amp;T52,Deducciones_Bonus_Tablas!$AB$2:$BN$2,0)))))</f>
        <v/>
      </c>
      <c r="BG52" s="5">
        <f>IF(OR(BH52=2,BH52=3,BH52=33,BI52=1,BI52=11,BJ52=1,BM52=2,BM52=22,BM52=3,BM52=33,BN52=1,BN52=11,BO52=1),Deducciones_Bonus_Tablas!$N$45,0)+IF(AND(OR(BH52=2,BH52=3,BI52=1,BJ52=1),OR(BM52=33,BN52=11)),Deducciones_Bonus_Tablas!$N$46,0)</f>
        <v>0</v>
      </c>
      <c r="BH52" s="5">
        <f>IF(OR(H52&lt;2,P52&lt;2),0,IF(OR(AR52&lt;&gt;"E",AT52&lt;&gt;"E"),0,IF(AND(COUNTIF(Table2[Excepcion E],F52&amp;LEFT(G52,1))=1,COUNTIF(Table2[Excepcion E],N52&amp;LEFT(O52,1))=1),1,IF(COUNTIF(Table2[Excepcion E],F52&amp;LEFT(G52,1))=1,IF(F52=N52,2,IF(AND(AW52=AX52,G52=O52),3,4)),IF(COUNTIF(Table2[Excepcion E],N52&amp;LEFT(O52,1)),IF(F52=N52,22,IF(AND(AW52=AX52,G52=O52),33,4)),5)))))</f>
        <v>0</v>
      </c>
      <c r="BI52" s="5">
        <f>IF(OR(H52&lt;2,P52&lt;2),0,IF(AND(COUNTIF(Table2[Excepcion E],F52&amp;LEFT(G52,1))=1,AT52&lt;&gt;"E"),1,IF(AND(COUNTIF(Table2[Excepcion E],N52&amp;LEFT(O52,1))=1,AR52&lt;&gt;"E"),11,0)))</f>
        <v>0</v>
      </c>
      <c r="BJ52" s="5" t="str">
        <f t="shared" si="114"/>
        <v/>
      </c>
      <c r="BK52" s="5">
        <f t="shared" si="115"/>
        <v>0</v>
      </c>
      <c r="BL52" s="5">
        <f t="shared" si="116"/>
        <v>0</v>
      </c>
      <c r="BM52" s="5">
        <f>IF(OR(P52&lt;2,T52&lt;2),0,IF(OR(AT52&lt;&gt;"E",AV52&lt;&gt;"E"),0,IF(AND(COUNTIF(Table2[Excepcion E],N52&amp;LEFT(O52,1))=1,COUNTIF(Table2[Excepcion E],R52&amp;LEFT(S52,1))=1),1,IF(COUNTIF(Table2[Excepcion E],N52&amp;LEFT(O52,1))=1,IF(N52=R52,2,IF(AND(AX52=AY52,O52=S52),3,4)),IF(COUNTIF(Table2[Excepcion E],R52&amp;LEFT(S52,1)),IF(N52=R52,22,IF(AND(AX52=AY52,O52=S52),33,4)),5)))))</f>
        <v>0</v>
      </c>
      <c r="BN52" s="5">
        <f>IF(OR(P52&lt;2,T52&lt;2),0,IF(AND(COUNTIF(Table2[Excepcion E],N52&amp;LEFT(O52,1))=1,AV52&lt;&gt;"E"),1,IF(AND(COUNTIF(Table2[Excepcion E],R52&amp;LEFT(S52,1))=1,AT52&lt;&gt;"E"),11,0)))</f>
        <v>0</v>
      </c>
      <c r="BO52" s="5" t="str">
        <f t="shared" si="117"/>
        <v/>
      </c>
      <c r="BP52" s="5">
        <f t="shared" si="118"/>
        <v>0</v>
      </c>
      <c r="BQ52" s="5">
        <f t="shared" si="119"/>
        <v>0</v>
      </c>
    </row>
    <row r="53" spans="1:69" s="1" customFormat="1" ht="18.75" customHeight="1" x14ac:dyDescent="0.3">
      <c r="A53" s="279">
        <f>IFERROR(MATCH("1º-2º",A47:A52,0),IFERROR(MATCH("2º-3º",A47:A52,0),IFERROR(MATCH("3º-4º",A47:A52,0),0)))</f>
        <v>0</v>
      </c>
      <c r="B53" s="279"/>
      <c r="C53" s="279"/>
      <c r="D53" s="302"/>
      <c r="E53" s="328"/>
      <c r="F53" s="212"/>
      <c r="G53" s="243"/>
      <c r="H53" s="213"/>
      <c r="I53" s="215"/>
      <c r="J53" s="216"/>
      <c r="K53" s="217"/>
      <c r="L53" s="218"/>
      <c r="M53" s="219"/>
      <c r="N53" s="220"/>
      <c r="O53" s="213"/>
      <c r="P53" s="213"/>
      <c r="Q53" s="219"/>
      <c r="R53" s="220"/>
      <c r="S53" s="213"/>
      <c r="T53" s="221"/>
      <c r="U53" s="19" t="str" cm="1">
        <f t="array" aca="1" ref="U53" ca="1">IFERROR(IF(W53="","",IF(OR(W53="CAIDA",X53="CAIDA",AND(W53="CORTO",X53="")),0,ROUND(_xlfn.IFS(Z53=1,W53+AJ53,AA53=1,X53+AK53,AB53=1,Y53+AL53,AND(AC53=1,SUM(AC53:AE53)=1),AF53+AM53,AND(AD53=1,SUM(AC53:AE53)=1),AG53+AN53,AND(AE53=1,SUM(AC53:AE53)=1),AH53+AO53,AND(SUM(AC53:AE53)=2,AC53=1,AE53=1),MAX(AF53+OFFSET(AF53,0,7),AH53+OFFSET(AH53,0,7)),SUM(AC53:AE53)=3,AI53+AP53),1))),"Revisa")</f>
        <v/>
      </c>
      <c r="V53" s="38">
        <f>IF(F53="",0,IF(OR(F53&amp;G53=F54&amp;G54,F53&amp;G53=F50&amp;G50,F53&amp;G53=F51&amp;G51,F53&amp;G53=N54&amp;O54,F53&amp;G53=N50&amp;O50,F53&amp;G53=N51&amp;O51,F53&amp;G53=R54&amp;S54,F53&amp;G53=R50&amp;S50,F53&amp;G53=R51&amp;S51,F53&amp;G53=F52&amp;G52,F53&amp;G53=N52&amp;O52,F53&amp;G53=R52&amp;S52),1,IF(N53="",0,IF(OR(N53&amp;O53=F54&amp;G54,N53&amp;O53=F50&amp;G50,N53&amp;O53=F51&amp;G51,N53&amp;O53=N54&amp;O54,N53&amp;O53=N50&amp;O50,N53&amp;O53=N51&amp;O51,N53&amp;O53=R54&amp;S54,N53&amp;O53=R50&amp;S50,N53&amp;O53=R51&amp;S51,N53&amp;O53=F52&amp;G52,N53&amp;O53=N52&amp;O52,N53&amp;O53=R52&amp;S52),1,IF(R53="",0,IF(OR(R53&amp;S53=F54&amp;G54,R53&amp;S53=F50&amp;G50,R53&amp;S53=F51&amp;G51,R53&amp;S53=N54&amp;O54,R53&amp;S53=N50&amp;O50,R53&amp;S53=N51,O51,R53&amp;S53=R54&amp;S54,R53&amp;S53=R50&amp;S50,R53&amp;S53=R51&amp;S51,R53&amp;S53=F52&amp;G52,R53&amp;S53=N52&amp;O52,R53&amp;S53=R52&amp;S52),1,0))))))</f>
        <v>0</v>
      </c>
      <c r="W53" s="15" t="str">
        <f>IF(H53="","",IF(H53=0,"CAIDA",IF(H53=1,"CORTO",VLOOKUP(F53&amp;LEFT(G53,1),Table1[[Full_Name]:[METROS15]],Deducciones_Bonus_Tablas!$AF$1,FALSE))))</f>
        <v/>
      </c>
      <c r="X53" s="15" t="str">
        <f>IF(P53="","",IF(P53=0,"CAIDA",IF(P53=1,"CORTO",VLOOKUP(N53&amp;LEFT(O53,1),Table1[[Full_Name]:[METROS15]],Deducciones_Bonus_Tablas!$AF$1,FALSE))))</f>
        <v/>
      </c>
      <c r="Y53" s="15" t="str">
        <f>IF(T53="","",IF(T53=0,"CAIDA",IF(T53=1,"CORTO",VLOOKUP(R53&amp;LEFT(S53,1),Table1[[Full_Name]:[METROS15]],Deducciones_Bonus_Tablas!$AF$1,FALSE))))</f>
        <v/>
      </c>
      <c r="Z53" s="38">
        <f t="shared" si="105"/>
        <v>1</v>
      </c>
      <c r="AA53" s="38">
        <f t="shared" si="106"/>
        <v>1</v>
      </c>
      <c r="AB53" s="38">
        <f t="shared" si="107"/>
        <v>1</v>
      </c>
      <c r="AC53" s="38">
        <f t="shared" si="108"/>
        <v>0</v>
      </c>
      <c r="AD53" s="38">
        <f t="shared" si="109"/>
        <v>0</v>
      </c>
      <c r="AE53" s="38">
        <f t="shared" si="110"/>
        <v>0</v>
      </c>
      <c r="AF53" s="15" t="str">
        <f>IF(AC53=0,"",MAX(W53,X53)+VLOOKUP(MIN(AQ53,AS53),Deducciones_Bonus_Tablas!$H$2:$I$41,2,FALSE)*(IF(F53=N53,Deducciones_Bonus_Tablas!$N$34,IF(ABS(AQ53-AS53)&lt;=4,Deducciones_Bonus_Tablas!$N$32,IF(ABS(AQ53-AS53)&lt;=10,Deducciones_Bonus_Tablas!$N$33,IF(ABS(AQ53-AS53)&gt;10,Deducciones_Bonus_Tablas!$N$34))))+IF(AS53&gt;AQ53,Deducciones_Bonus_Tablas!$Q$31,IF(AS53&lt;AQ53,Deducciones_Bonus_Tablas!$Q$33,0))))</f>
        <v/>
      </c>
      <c r="AG53" s="15" t="str">
        <f>IF(AD53=0,"",MAX(X53,Y53)+VLOOKUP(MIN(AS53,AU53),Deducciones_Bonus_Tablas!$H$2:$I$41,2,FALSE)*(IF(N53=R53,Deducciones_Bonus_Tablas!$N$34,IF(ABS(AS53-AU53)&lt;=4,Deducciones_Bonus_Tablas!$N$32,IF(ABS(AS53-AU53)&lt;=10,Deducciones_Bonus_Tablas!$N$33,IF(ABS(AS53-AU53)&gt;10,Deducciones_Bonus_Tablas!$N$34))))+IF(AU53&gt;AS53,Deducciones_Bonus_Tablas!$Q$31,IF(AU53&lt;AS53,Deducciones_Bonus_Tablas!$Q$33,0))))</f>
        <v/>
      </c>
      <c r="AH53" s="15" t="str">
        <f>IF(AE53=0,"",MAX(W53,Y53)+VLOOKUP(MIN(AQ53,AU53),Deducciones_Bonus_Tablas!$H$2:$I$41,2,FALSE)*(IF(F53=R53,Deducciones_Bonus_Tablas!$N$34,IF(ABS(AQ53-AU53)&lt;=4,Deducciones_Bonus_Tablas!$N$32,IF(ABS(AQ53-AU53)&lt;=10,Deducciones_Bonus_Tablas!$N$33,IF(ABS(AQ53-AU53)&gt;10,Deducciones_Bonus_Tablas!$N$34))))+IF(AU53&gt;AQ53,Deducciones_Bonus_Tablas!$Q$31,IF(AU53&lt;AQ53,Deducciones_Bonus_Tablas!$Q$33,0))))</f>
        <v/>
      </c>
      <c r="AI53" s="15" t="str">
        <f>IF(OR(AC53&lt;&gt;1,AD53&lt;&gt;1,AE53&lt;&gt;1),"",MAX(W53,X53,Y53)+VLOOKUP(MIN(AQ53,AS53),Deducciones_Bonus_Tablas!$H$2:$I$41,2,FALSE)*(IF(F53=N53,Deducciones_Bonus_Tablas!$N$34,IF(ABS(AQ53-AS53)&lt;=4,Deducciones_Bonus_Tablas!$N$32,IF(ABS(AQ53-AS53)&lt;=10,Deducciones_Bonus_Tablas!$N$33,IF(ABS(AQ53-AS53)&gt;10,Deducciones_Bonus_Tablas!$N$34))))+IF(AS53&gt;AQ53,Deducciones_Bonus_Tablas!$Q$31,IF(AS53&lt;AQ53,Deducciones_Bonus_Tablas!$Q$33,0)))+VLOOKUP(MIN(AS53,AU53),Deducciones_Bonus_Tablas!$H$2:$I$41,2,FALSE)*(IF(N53=R53,Deducciones_Bonus_Tablas!$N$34,IF(ABS(AS53-AU53)&lt;=4,Deducciones_Bonus_Tablas!$N$32,IF(ABS(AS53-AU53)&lt;=10,Deducciones_Bonus_Tablas!$N$33,IF(ABS(AS53-AU53)&gt;10,Deducciones_Bonus_Tablas!$N$34))))+IF(AU53&gt;AS53,Deducciones_Bonus_Tablas!$Q$31,IF(AU53&lt;AS53,Deducciones_Bonus_Tablas!$Q$33,0))))</f>
        <v/>
      </c>
      <c r="AJ53" s="15" t="str">
        <f t="shared" si="111"/>
        <v/>
      </c>
      <c r="AK53" s="15" t="str">
        <f t="shared" si="112"/>
        <v/>
      </c>
      <c r="AL53" s="15" t="str">
        <f t="shared" si="113"/>
        <v/>
      </c>
      <c r="AM53" s="15" t="str">
        <f>IF(OR(SUM(AC53:AE53)=3,AC53&lt;&gt;1),"",AF53*(SUM(BA53:BC53)+(W53*AZ53+X53*BE53)/(W53+X53)+BG53+IF(AW53&lt;&gt;AX53,Deducciones_Bonus_Tablas!$N$43,0))+X53*BD53)</f>
        <v/>
      </c>
      <c r="AN53" s="15" t="str">
        <f>IF(OR(SUM(AC53:AE53)=3,AD53&lt;&gt;1),"",AG53*(SUM(BA53:BC53)+(X53*BE53+Y53*BF53)/(X53+Y53)+BG53+IF(AX53&lt;&gt;AY53,Deducciones_Bonus_Tablas!$N$43,0))+Y53*BD53)</f>
        <v/>
      </c>
      <c r="AO53" s="15" t="str">
        <f>IF(OR(SUM(AC53:AE53)=3,AE53&lt;&gt;1),"",AH53*(SUM(BA53:BC53)+(W53*AZ53+Y53*BF53)/(W53+Y53)+BG53+IF(AW53&lt;&gt;AY53,Deducciones_Bonus_Tablas!$N$43,0))+Y53*BD53)</f>
        <v/>
      </c>
      <c r="AP53" s="15" t="str">
        <f>IF(SUM(AC53:AE53)&lt;&gt;3,"",AI53*(SUM(BA53:BC53)+(W53*AZ53+X53*BE53+Y53*BF53)/(W53+X53+BF53)+BG53+Deducciones_Bonus_Tablas!$N$44+(COUNTA(_xlfn.UNIQUE(AW53:AY53,TRUE,FALSE))-1)*Deducciones_Bonus_Tablas!$N$43)+Y53*BD53)</f>
        <v/>
      </c>
      <c r="AQ53" s="38" t="str">
        <f>IF(H53&lt;2,"",VLOOKUP(F53&amp;LEFT(G53,1),Table1[[Full_Name]:[METROS15]],Deducciones_Bonus_Tablas!$AE$1,FALSE))</f>
        <v/>
      </c>
      <c r="AR53" s="38" t="str">
        <f>IF(H53&lt;2,"",VLOOKUP(F53&amp;LEFT(G53,1),Table1[[Full_Name]:[METROS15]],Deducciones_Bonus_Tablas!$AD$1,FALSE))</f>
        <v/>
      </c>
      <c r="AS53" s="38" t="str">
        <f>IF(P53&lt;2,"",VLOOKUP(N53&amp;LEFT(O53,1),Table1[[Full_Name]:[METROS15]],Deducciones_Bonus_Tablas!$AE$1,FALSE))</f>
        <v/>
      </c>
      <c r="AT53" s="38" t="str">
        <f>IF(P53&lt;2,"",VLOOKUP(N53&amp;LEFT(O53,1),Table1[[Full_Name]:[METROS15]],Deducciones_Bonus_Tablas!$AD$1,FALSE))</f>
        <v/>
      </c>
      <c r="AU53" s="38" t="str">
        <f>IF(T53&lt;2,"",VLOOKUP(R53&amp;LEFT(S53,1),Table1[[Full_Name]:[METROS15]],Deducciones_Bonus_Tablas!$AE$1,FALSE))</f>
        <v/>
      </c>
      <c r="AV53" s="38" t="str">
        <f>IF(T53&lt;2,"",VLOOKUP(R53&amp;LEFT(S53,1),Table1[[Full_Name]:[METROS15]],Deducciones_Bonus_Tablas!$AD$1,FALSE))</f>
        <v/>
      </c>
      <c r="AW53" s="38" t="str">
        <f>IF(H53&lt;2,"",VLOOKUP(F53&amp;LEFT(G53,1),Table1[[Full_Name]:[METROS15]],Deducciones_Bonus_Tablas!$AC$1,FALSE))</f>
        <v/>
      </c>
      <c r="AX53" s="38" t="str">
        <f>IF(P53&lt;2,"",VLOOKUP(N53&amp;LEFT(O53,1),Table1[[Full_Name]:[METROS15]],Deducciones_Bonus_Tablas!$AC$1,FALSE))</f>
        <v/>
      </c>
      <c r="AY53" s="38" t="str">
        <f>IF(T53&lt;2,"",VLOOKUP(R53&amp;LEFT(S53,1),Table1[[Full_Name]:[METROS15]],Deducciones_Bonus_Tablas!$AC$1,FALSE))</f>
        <v/>
      </c>
      <c r="AZ53" s="54" t="str">
        <f>IF(F53="","",IF(OR(H53=0,H53=""),"CAIDA",IF(H53=1,"CORTO",IF(OR(BH53=2,BH53=3,BI53=1,BJ53=1,BL53=11),0,IF(SUM(AC53:AE53)=0,INDEX(Table1[[Full_Name]:[METROS15]],MATCH(F53&amp;LEFT(G53,1),Table1[Full_Name],0),MATCH("I"&amp;H53,Deducciones_Bonus_Tablas!$AB$2:$BN$2,0)),INDEX(Table1[[Full_Name]:[METROS15]],MATCH(F53&amp;LEFT(G53,1),Table1[Full_Name],0),MATCH("C"&amp;H53,Deducciones_Bonus_Tablas!$AB$2:$BN$2,0)))))))</f>
        <v/>
      </c>
      <c r="BA53" s="5" cm="1">
        <f t="array" ref="BA53">IF(OR(I53="",F53="",I53="B"),0,_xlfn.IFS($Z53=1,VLOOKUP($F53&amp;LEFT($G53,1),Table1[[Full_Name]:[METROS15]],MATCH("C"&amp;I53,Deducciones_Bonus_Tablas!$AB$2:$BN$2,0),FALSE),$AA53=1,VLOOKUP($N53&amp;LEFT($O53,1),Table1[[Full_Name]:[METROS15]],MATCH("C"&amp;I53,Deducciones_Bonus_Tablas!$AB$2:$BN$2,0),FALSE),$AB53=1,VLOOKUP($R53&amp;LEFT($S53,1),Table1[[Full_Name]:[METROS15]],MATCH("C"&amp;I53,Deducciones_Bonus_Tablas!$AB$2:$BN$2,0),FALSE),$AC53=1,AVERAGE(VLOOKUP($F53&amp;LEFT($G53,1),Table1[[Full_Name]:[METROS15]],MATCH("C"&amp;I53,Deducciones_Bonus_Tablas!$AB$2:$BN$2,0),FALSE),VLOOKUP($N53&amp;LEFT($O53,1),Table1[[Full_Name]:[METROS15]],MATCH("C"&amp;I53,Deducciones_Bonus_Tablas!$AB$2:$BN$2,0),FALSE)),$AD53=1,AVERAGE(VLOOKUP($R53&amp;LEFT($S53,1),Table1[[Full_Name]:[METROS15]],MATCH("C"&amp;I53,Deducciones_Bonus_Tablas!$AB$2:$BN$2,0),FALSE),VLOOKUP($N53&amp;LEFT($O53,1),Table1[[Full_Name]:[METROS15]],MATCH("C"&amp;I53,Deducciones_Bonus_Tablas!$AB$2:$BN$2,0),FALSE)),$AE53=1,AVERAGE(VLOOKUP($R53&amp;LEFT($S53,1),Table1[[Full_Name]:[METROS15]],MATCH("C"&amp;I53,Deducciones_Bonus_Tablas!$AB$2:$BN$2,0),FALSE),VLOOKUP($F53&amp;LEFT($G53,1),Table1[[Full_Name]:[METROS15]],MATCH("C"&amp;I53,Deducciones_Bonus_Tablas!$AB$2:$BN$2,0),FALSE))))</f>
        <v>0</v>
      </c>
      <c r="BB53" s="5" cm="1">
        <f t="array" ref="BB53">IF(OR(J53="",G53="",J53="B"),0,_xlfn.IFS($Z53=1,VLOOKUP($F53&amp;LEFT($G53,1),Table1[[Full_Name]:[METROS15]],MATCH("T"&amp;J53,Deducciones_Bonus_Tablas!$AB$2:$BN$2,0),FALSE),$AA53=1,VLOOKUP($N53&amp;LEFT($O53,1),Table1[[Full_Name]:[METROS15]],MATCH("T"&amp;J53,Deducciones_Bonus_Tablas!$AB$2:$BN$2,0),FALSE),$AB53=1,VLOOKUP($R53&amp;LEFT($S53,1),Table1[[Full_Name]:[METROS15]],MATCH("T"&amp;J53,Deducciones_Bonus_Tablas!$AB$2:$BN$2,0),FALSE),$AC53=1,AVERAGE(VLOOKUP($F53&amp;LEFT($G53,1),Table1[[Full_Name]:[METROS15]],MATCH("T"&amp;J53,Deducciones_Bonus_Tablas!$AB$2:$BN$2,0),FALSE),VLOOKUP($N53&amp;LEFT($O53,1),Table1[[Full_Name]:[METROS15]],MATCH("T"&amp;J53,Deducciones_Bonus_Tablas!$AB$2:$BN$2,0),FALSE)),$AD53=1,AVERAGE(VLOOKUP($R53&amp;LEFT($S53,1),Table1[[Full_Name]:[METROS15]],MATCH("T"&amp;J53,Deducciones_Bonus_Tablas!$AB$2:$BN$2,0),FALSE),VLOOKUP($N53&amp;LEFT($O53,1),Table1[[Full_Name]:[METROS15]],MATCH("T"&amp;J53,Deducciones_Bonus_Tablas!$AB$2:$BN$2,0),FALSE)),$AE53=1,AVERAGE(VLOOKUP($R53&amp;LEFT($S53,1),Table1[[Full_Name]:[METROS15]],MATCH("T"&amp;J53,Deducciones_Bonus_Tablas!$AB$2:$BN$2,0),FALSE),VLOOKUP($F53&amp;LEFT($G53,1),Table1[[Full_Name]:[METROS15]],MATCH("T"&amp;J53,Deducciones_Bonus_Tablas!$AB$2:$BN$2,0),FALSE))))</f>
        <v>0</v>
      </c>
      <c r="BC53" s="5" cm="1">
        <f t="array" ref="BC53">IF(OR(K53="",H53="",K53="B"),0,_xlfn.IFS($Z53=1,VLOOKUP($F53&amp;LEFT($G53,1),Table1[[Full_Name]:[METROS15]],MATCH("P"&amp;K53,Deducciones_Bonus_Tablas!$AB$2:$BN$2,0),FALSE),$AA53=1,VLOOKUP($N53&amp;LEFT($O53,1),Table1[[Full_Name]:[METROS15]],MATCH("P"&amp;K53,Deducciones_Bonus_Tablas!$AB$2:$BN$2,0),FALSE),$AB53=1,VLOOKUP($R53&amp;LEFT($S53,1),Table1[[Full_Name]:[METROS15]],MATCH("P"&amp;K53,Deducciones_Bonus_Tablas!$AB$2:$BN$2,0),FALSE),$AC53=1,AVERAGE(VLOOKUP($F53&amp;LEFT($G53,1),Table1[[Full_Name]:[METROS15]],MATCH("P"&amp;K53,Deducciones_Bonus_Tablas!$AB$2:$BN$2,0),FALSE),VLOOKUP($N53&amp;LEFT($O53,1),Table1[[Full_Name]:[METROS15]],MATCH("P"&amp;K53,Deducciones_Bonus_Tablas!$AB$2:$BN$2,0),FALSE)),$AD53=1,AVERAGE(VLOOKUP($R53&amp;LEFT($S53,1),Table1[[Full_Name]:[METROS15]],MATCH("P"&amp;K53,Deducciones_Bonus_Tablas!$AB$2:$BN$2,0),FALSE),VLOOKUP($N53&amp;LEFT($O53,1),Table1[[Full_Name]:[METROS15]],MATCH("P"&amp;K53,Deducciones_Bonus_Tablas!$AB$2:$BN$2,0),FALSE)),$AE53=1,AVERAGE(VLOOKUP($R53&amp;LEFT($S53,1),Table1[[Full_Name]:[METROS15]],MATCH("P"&amp;K53,Deducciones_Bonus_Tablas!$AB$2:$BN$2,0),FALSE),VLOOKUP($F53&amp;LEFT($G53,1),Table1[[Full_Name]:[METROS15]],MATCH("P"&amp;K53,Deducciones_Bonus_Tablas!$AB$2:$BN$2,0),FALSE))))</f>
        <v>0</v>
      </c>
      <c r="BD53" s="5">
        <f>IF(OR(F53="",AND(OR(L53="",L53="S"),BK53=0,OR(BI53=0,BI53=1),OR(BL53=0,BL53=11,AND(BL53=1,Q53&lt;3,T53&gt;1)),OR(BQ53=0,BQ53=11),BP53=0,BH53&lt;&gt;33,BM53&lt;&gt;33,BI53&lt;&gt;11,BN53&lt;&gt;11)),0,IF(Z53=1,VLOOKUP($F53&amp;LEFT($G53,1),Table1[[Full_Name]:[METROS15]],MATCH(IF(OR(BK53=1,BL53=1,BI53=11,BH53=33),"N",L53),Deducciones_Bonus_Tablas!$AB$2:$BN$2,0),FALSE),IF(OR(AA53=1,AND(AC53=1,SUM(AC53:AE53)=1),AND(AD53=1,OR(BP53=1,BQ53=1,BN53=11,BM53=33))),VLOOKUP($N53&amp;LEFT($O53,1),Table1[[Full_Name]:[METROS15]],MATCH(IF(OR(BP53=1,BQ53=1,BN53=11,BM53=33),"N",L53),Deducciones_Bonus_Tablas!$AB$2:$BN$2,0),FALSE),VLOOKUP($R53&amp;LEFT($S53,1),Table1[[Full_Name]:[METROS15]],MATCH(L53,Deducciones_Bonus_Tablas!$AB$2:$BN$2,0),FALSE))))</f>
        <v>0</v>
      </c>
      <c r="BE53" s="54" t="str">
        <f>IF(N53="","",IF(OR(P53=1,P53=0,BH53=22,BH53=33,BI53=11,BK53=1,BL53=1,BM53=2,BM53=3,BN53=1,BO53=1,BQ53=11),0,IF(SUM(AC53:AE53)=0,INDEX(Table1[[Full_Name]:[METROS15]],MATCH(N53&amp;LEFT(O53,1),Table1[Full_Name],0),MATCH("I"&amp;P53,Deducciones_Bonus_Tablas!$AB$2:$BN$2,0)),INDEX(Table1[[Full_Name]:[METROS15]],MATCH(N53&amp;LEFT(O53,1),Table1[Full_Name],0),MATCH("C"&amp;P53,Deducciones_Bonus_Tablas!$AB$2:$BN$2,0)))))</f>
        <v/>
      </c>
      <c r="BF53" s="54" t="str">
        <f>IF(R53="","",IF(OR(T53=1,T53=0,BM53=22,BM53=33,BN53=11,BP53=1,BQ53=1),0,IF(SUM(AC53:AE53)=0,INDEX(Table1[[Full_Name]:[METROS15]],MATCH(R53&amp;LEFT(S53,1),Table1[Full_Name],0),MATCH("I"&amp;T53,Deducciones_Bonus_Tablas!$AB$2:$BN$2,0)),INDEX(Table1[[Full_Name]:[METROS15]],MATCH(R53&amp;LEFT(S53,1),Table1[Full_Name],0),MATCH("C"&amp;T53,Deducciones_Bonus_Tablas!$AB$2:$BN$2,0)))))</f>
        <v/>
      </c>
      <c r="BG53" s="5">
        <f>IF(OR(BH53=2,BH53=3,BH53=33,BI53=1,BI53=11,BJ53=1,BM53=2,BM53=22,BM53=3,BM53=33,BN53=1,BN53=11,BO53=1),Deducciones_Bonus_Tablas!$N$45,0)+IF(AND(OR(BH53=2,BH53=3,BI53=1,BJ53=1),OR(BM53=33,BN53=11)),Deducciones_Bonus_Tablas!$N$46,0)</f>
        <v>0</v>
      </c>
      <c r="BH53" s="5">
        <f>IF(OR(H53&lt;2,P53&lt;2),0,IF(OR(AR53&lt;&gt;"E",AT53&lt;&gt;"E"),0,IF(AND(COUNTIF(Table2[Excepcion E],F53&amp;LEFT(G53,1))=1,COUNTIF(Table2[Excepcion E],N53&amp;LEFT(O53,1))=1),1,IF(COUNTIF(Table2[Excepcion E],F53&amp;LEFT(G53,1))=1,IF(F53=N53,2,IF(AND(AW53=AX53,G53=O53),3,4)),IF(COUNTIF(Table2[Excepcion E],N53&amp;LEFT(O53,1)),IF(F53=N53,22,IF(AND(AW53=AX53,G53=O53),33,4)),5)))))</f>
        <v>0</v>
      </c>
      <c r="BI53" s="5">
        <f>IF(OR(H53&lt;2,P53&lt;2),0,IF(AND(COUNTIF(Table2[Excepcion E],F53&amp;LEFT(G53,1))=1,AT53&lt;&gt;"E"),1,IF(AND(COUNTIF(Table2[Excepcion E],N53&amp;LEFT(O53,1))=1,AR53&lt;&gt;"E"),11,0)))</f>
        <v>0</v>
      </c>
      <c r="BJ53" s="5" t="str">
        <f t="shared" si="114"/>
        <v/>
      </c>
      <c r="BK53" s="5">
        <f t="shared" si="115"/>
        <v>0</v>
      </c>
      <c r="BL53" s="5">
        <f t="shared" si="116"/>
        <v>0</v>
      </c>
      <c r="BM53" s="5">
        <f>IF(OR(P53&lt;2,T53&lt;2),0,IF(OR(AT53&lt;&gt;"E",AV53&lt;&gt;"E"),0,IF(AND(COUNTIF(Table2[Excepcion E],N53&amp;LEFT(O53,1))=1,COUNTIF(Table2[Excepcion E],R53&amp;LEFT(S53,1))=1),1,IF(COUNTIF(Table2[Excepcion E],N53&amp;LEFT(O53,1))=1,IF(N53=R53,2,IF(AND(AX53=AY53,O53=S53),3,4)),IF(COUNTIF(Table2[Excepcion E],R53&amp;LEFT(S53,1)),IF(N53=R53,22,IF(AND(AX53=AY53,O53=S53),33,4)),5)))))</f>
        <v>0</v>
      </c>
      <c r="BN53" s="5">
        <f>IF(OR(P53&lt;2,T53&lt;2),0,IF(AND(COUNTIF(Table2[Excepcion E],N53&amp;LEFT(O53,1))=1,AV53&lt;&gt;"E"),1,IF(AND(COUNTIF(Table2[Excepcion E],R53&amp;LEFT(S53,1))=1,AT53&lt;&gt;"E"),11,0)))</f>
        <v>0</v>
      </c>
      <c r="BO53" s="5" t="str">
        <f t="shared" si="117"/>
        <v/>
      </c>
      <c r="BP53" s="5">
        <f t="shared" si="118"/>
        <v>0</v>
      </c>
      <c r="BQ53" s="5">
        <f t="shared" si="119"/>
        <v>0</v>
      </c>
    </row>
    <row r="54" spans="1:69" s="1" customFormat="1" ht="18.75" customHeight="1" thickBot="1" x14ac:dyDescent="0.35">
      <c r="A54" s="303" t="str">
        <f>IF(A53&gt;0,"BEST SLIDE ENTRE "&amp;B73&amp;" Y "&amp;B74,"")</f>
        <v/>
      </c>
      <c r="B54" s="303"/>
      <c r="C54" s="303"/>
      <c r="D54" s="304"/>
      <c r="E54" s="329"/>
      <c r="F54" s="222"/>
      <c r="G54" s="244"/>
      <c r="H54" s="224"/>
      <c r="I54" s="225"/>
      <c r="J54" s="226"/>
      <c r="K54" s="227"/>
      <c r="L54" s="228"/>
      <c r="M54" s="229"/>
      <c r="N54" s="230"/>
      <c r="O54" s="223"/>
      <c r="P54" s="223"/>
      <c r="Q54" s="229"/>
      <c r="R54" s="230"/>
      <c r="S54" s="223"/>
      <c r="T54" s="231"/>
      <c r="U54" s="20" t="str" cm="1">
        <f t="array" aca="1" ref="U54" ca="1">IFERROR(IF(W54="","",IF(OR(W54="CAIDA",X54="CAIDA",AND(W54="CORTO",X54="")),0,ROUND(_xlfn.IFS(Z54=1,W54+AJ54,AA54=1,X54+AK54,AB54=1,Y54+AL54,AND(AC54=1,SUM(AC54:AE54)=1),AF54+AM54,AND(AD54=1,SUM(AC54:AE54)=1),AG54+AN54,AND(AE54=1,SUM(AC54:AE54)=1),AH54+AO54,AND(SUM(AC54:AE54)=2,AC54=1,AE54=1),MAX(AF54+OFFSET(AF54,0,7),AH54+OFFSET(AH54,0,7)),SUM(AC54:AE54)=3,AI54+AP54),1))),"Revisa")</f>
        <v/>
      </c>
      <c r="V54" s="38">
        <f>IF(F54="",0,IF(OR(F54&amp;G54=F50&amp;G50,F54&amp;G54=F51&amp;G51,F54&amp;G54=F52&amp;G52,F54&amp;G54=N50&amp;O50,F54&amp;G54=N51&amp;O51,F54&amp;G54=N52&amp;O52,F54&amp;G54=R50&amp;S50,F54&amp;G54=R51&amp;S51,F54&amp;G54=R52&amp;S52,F54&amp;G54=F53&amp;G53,F54&amp;G54=N53&amp;O53,F54&amp;G54=R53&amp;S53),1,IF(N54="",0,IF(OR(N54&amp;O54=F50&amp;G50,N54&amp;O54=F51&amp;G51,N54&amp;O54=F52&amp;G52,N54&amp;O54=N50&amp;O50,N54&amp;O54=N51&amp;O51,N54&amp;O54=N52&amp;O52,N54&amp;O54=R50&amp;S50,N54&amp;O54=R51&amp;S51,N54&amp;O54=R52&amp;S52,N54&amp;O54=F53&amp;G53,N54&amp;O54=N53&amp;O53,N54&amp;O54=R53&amp;S53),1,IF(R54="",0,IF(OR(R54&amp;S54=F50&amp;G50,R54&amp;S54=F51&amp;G51,R54&amp;S54=F52&amp;G52,R54&amp;S54=N50&amp;O50,R54&amp;S54=N51&amp;O51,R54&amp;S54=N52,O52,R54&amp;S54=R50&amp;S50,R54&amp;S54=R51&amp;S51,R54&amp;S54=R52&amp;S52,R54&amp;S54=F53&amp;G53,R54&amp;S54=N53&amp;O53,R54&amp;S54=R53&amp;S53),1,0))))))</f>
        <v>0</v>
      </c>
      <c r="W54" s="15" t="str">
        <f>IF(H54="","",IF(H54=0,"CAIDA",IF(H54=1,"CORTO",VLOOKUP(F54&amp;LEFT(G54,1),Table1[[Full_Name]:[METROS15]],Deducciones_Bonus_Tablas!$AF$1,FALSE))))</f>
        <v/>
      </c>
      <c r="X54" s="15" t="str">
        <f>IF(P54="","",IF(P54=0,"CAIDA",IF(P54=1,"CORTO",VLOOKUP(N54&amp;LEFT(O54,1),Table1[[Full_Name]:[METROS15]],Deducciones_Bonus_Tablas!$AF$1,FALSE))))</f>
        <v/>
      </c>
      <c r="Y54" s="15" t="str">
        <f>IF(T54="","",IF(T54=0,"CAIDA",IF(T54=1,"CORTO",VLOOKUP(R54&amp;LEFT(S54,1),Table1[[Full_Name]:[METROS15]],Deducciones_Bonus_Tablas!$AF$1,FALSE))))</f>
        <v/>
      </c>
      <c r="Z54" s="38">
        <f t="shared" si="105"/>
        <v>1</v>
      </c>
      <c r="AA54" s="38">
        <f t="shared" si="106"/>
        <v>1</v>
      </c>
      <c r="AB54" s="38">
        <f t="shared" si="107"/>
        <v>1</v>
      </c>
      <c r="AC54" s="38">
        <f t="shared" si="108"/>
        <v>0</v>
      </c>
      <c r="AD54" s="38">
        <f t="shared" si="109"/>
        <v>0</v>
      </c>
      <c r="AE54" s="38">
        <f t="shared" si="110"/>
        <v>0</v>
      </c>
      <c r="AF54" s="15" t="str">
        <f>IF(AC54=0,"",MAX(W54,X54)+VLOOKUP(MIN(AQ54,AS54),Deducciones_Bonus_Tablas!$H$2:$I$41,2,FALSE)*(IF(F54=N54,Deducciones_Bonus_Tablas!$N$34,IF(ABS(AQ54-AS54)&lt;=4,Deducciones_Bonus_Tablas!$N$32,IF(ABS(AQ54-AS54)&lt;=10,Deducciones_Bonus_Tablas!$N$33,IF(ABS(AQ54-AS54)&gt;10,Deducciones_Bonus_Tablas!$N$34))))+IF(AS54&gt;AQ54,Deducciones_Bonus_Tablas!$Q$31,IF(AS54&lt;AQ54,Deducciones_Bonus_Tablas!$Q$33,0))))</f>
        <v/>
      </c>
      <c r="AG54" s="15" t="str">
        <f>IF(AD54=0,"",MAX(X54,Y54)+VLOOKUP(MIN(AS54,AU54),Deducciones_Bonus_Tablas!$H$2:$I$41,2,FALSE)*(IF(N54=R54,Deducciones_Bonus_Tablas!$N$34,IF(ABS(AS54-AU54)&lt;=4,Deducciones_Bonus_Tablas!$N$32,IF(ABS(AS54-AU54)&lt;=10,Deducciones_Bonus_Tablas!$N$33,IF(ABS(AS54-AU54)&gt;10,Deducciones_Bonus_Tablas!$N$34))))+IF(AU54&gt;AS54,Deducciones_Bonus_Tablas!$Q$31,IF(AU54&lt;AS54,Deducciones_Bonus_Tablas!$Q$33,0))))</f>
        <v/>
      </c>
      <c r="AH54" s="15" t="str">
        <f>IF(AE54=0,"",MAX(W54,Y54)+VLOOKUP(MIN(AQ54,AU54),Deducciones_Bonus_Tablas!$H$2:$I$41,2,FALSE)*(IF(F54=R54,Deducciones_Bonus_Tablas!$N$34,IF(ABS(AQ54-AU54)&lt;=4,Deducciones_Bonus_Tablas!$N$32,IF(ABS(AQ54-AU54)&lt;=10,Deducciones_Bonus_Tablas!$N$33,IF(ABS(AQ54-AU54)&gt;10,Deducciones_Bonus_Tablas!$N$34))))+IF(AU54&gt;AQ54,Deducciones_Bonus_Tablas!$Q$31,IF(AU54&lt;AQ54,Deducciones_Bonus_Tablas!$Q$33,0))))</f>
        <v/>
      </c>
      <c r="AI54" s="15" t="str">
        <f>IF(OR(AC54&lt;&gt;1,AD54&lt;&gt;1,AE54&lt;&gt;1),"",MAX(W54,X54,Y54)+VLOOKUP(MIN(AQ54,AS54),Deducciones_Bonus_Tablas!$H$2:$I$41,2,FALSE)*(IF(F54=N54,Deducciones_Bonus_Tablas!$N$34,IF(ABS(AQ54-AS54)&lt;=4,Deducciones_Bonus_Tablas!$N$32,IF(ABS(AQ54-AS54)&lt;=10,Deducciones_Bonus_Tablas!$N$33,IF(ABS(AQ54-AS54)&gt;10,Deducciones_Bonus_Tablas!$N$34))))+IF(AS54&gt;AQ54,Deducciones_Bonus_Tablas!$Q$31,IF(AS54&lt;AQ54,Deducciones_Bonus_Tablas!$Q$33,0)))+VLOOKUP(MIN(AS54,AU54),Deducciones_Bonus_Tablas!$H$2:$I$41,2,FALSE)*(IF(N54=R54,Deducciones_Bonus_Tablas!$N$34,IF(ABS(AS54-AU54)&lt;=4,Deducciones_Bonus_Tablas!$N$32,IF(ABS(AS54-AU54)&lt;=10,Deducciones_Bonus_Tablas!$N$33,IF(ABS(AS54-AU54)&gt;10,Deducciones_Bonus_Tablas!$N$34))))+IF(AU54&gt;AS54,Deducciones_Bonus_Tablas!$Q$31,IF(AU54&lt;AS54,Deducciones_Bonus_Tablas!$Q$33,0))))</f>
        <v/>
      </c>
      <c r="AJ54" s="15" t="str">
        <f t="shared" si="111"/>
        <v/>
      </c>
      <c r="AK54" s="15" t="str">
        <f t="shared" si="112"/>
        <v/>
      </c>
      <c r="AL54" s="15" t="str">
        <f t="shared" si="113"/>
        <v/>
      </c>
      <c r="AM54" s="15" t="str">
        <f>IF(OR(SUM(AC54:AE54)=3,AC54&lt;&gt;1),"",AF54*(SUM(BA54:BC54)+(W54*AZ54+X54*BE54)/(W54+X54)+BG54+IF(AW54&lt;&gt;AX54,Deducciones_Bonus_Tablas!$N$43,0))+X54*BD54)</f>
        <v/>
      </c>
      <c r="AN54" s="15" t="str">
        <f>IF(OR(SUM(AC54:AE54)=3,AD54&lt;&gt;1),"",AG54*(SUM(BA54:BC54)+(X54*BE54+Y54*BF54)/(X54+Y54)+BG54+IF(AX54&lt;&gt;AY54,Deducciones_Bonus_Tablas!$N$43,0))+Y54*BD54)</f>
        <v/>
      </c>
      <c r="AO54" s="15" t="str">
        <f>IF(OR(SUM(AC54:AE54)=3,AE54&lt;&gt;1),"",AH54*(SUM(BA54:BC54)+(W54*AZ54+Y54*BF54)/(W54+Y54)+BG54+IF(AW54&lt;&gt;AY54,Deducciones_Bonus_Tablas!$N$43,0))+Y54*BD54)</f>
        <v/>
      </c>
      <c r="AP54" s="15" t="str">
        <f>IF(SUM(AC54:AE54)&lt;&gt;3,"",AI54*(SUM(BA54:BC54)+(W54*AZ54+X54*BE54+Y54*BF54)/(W54+X54+BF54)+BG54+Deducciones_Bonus_Tablas!$N$44+(COUNTA(_xlfn.UNIQUE(AW54:AY54,TRUE,FALSE))-1)*Deducciones_Bonus_Tablas!$N$43)+Y54*BD54)</f>
        <v/>
      </c>
      <c r="AQ54" s="38" t="str">
        <f>IF(H54&lt;2,"",VLOOKUP(F54&amp;LEFT(G54,1),Table1[[Full_Name]:[METROS15]],Deducciones_Bonus_Tablas!$AE$1,FALSE))</f>
        <v/>
      </c>
      <c r="AR54" s="38" t="str">
        <f>IF(H54&lt;2,"",VLOOKUP(F54&amp;LEFT(G54,1),Table1[[Full_Name]:[METROS15]],Deducciones_Bonus_Tablas!$AD$1,FALSE))</f>
        <v/>
      </c>
      <c r="AS54" s="38" t="str">
        <f>IF(P54&lt;2,"",VLOOKUP(N54&amp;LEFT(O54,1),Table1[[Full_Name]:[METROS15]],Deducciones_Bonus_Tablas!$AE$1,FALSE))</f>
        <v/>
      </c>
      <c r="AT54" s="38" t="str">
        <f>IF(P54&lt;2,"",VLOOKUP(N54&amp;LEFT(O54,1),Table1[[Full_Name]:[METROS15]],Deducciones_Bonus_Tablas!$AD$1,FALSE))</f>
        <v/>
      </c>
      <c r="AU54" s="38" t="str">
        <f>IF(T54&lt;2,"",VLOOKUP(R54&amp;LEFT(S54,1),Table1[[Full_Name]:[METROS15]],Deducciones_Bonus_Tablas!$AE$1,FALSE))</f>
        <v/>
      </c>
      <c r="AV54" s="38" t="str">
        <f>IF(T54&lt;2,"",VLOOKUP(R54&amp;LEFT(S54,1),Table1[[Full_Name]:[METROS15]],Deducciones_Bonus_Tablas!$AD$1,FALSE))</f>
        <v/>
      </c>
      <c r="AW54" s="38" t="str">
        <f>IF(H54&lt;2,"",VLOOKUP(F54&amp;LEFT(G54,1),Table1[[Full_Name]:[METROS15]],Deducciones_Bonus_Tablas!$AC$1,FALSE))</f>
        <v/>
      </c>
      <c r="AX54" s="38" t="str">
        <f>IF(P54&lt;2,"",VLOOKUP(N54&amp;LEFT(O54,1),Table1[[Full_Name]:[METROS15]],Deducciones_Bonus_Tablas!$AC$1,FALSE))</f>
        <v/>
      </c>
      <c r="AY54" s="38" t="str">
        <f>IF(T54&lt;2,"",VLOOKUP(R54&amp;LEFT(S54,1),Table1[[Full_Name]:[METROS15]],Deducciones_Bonus_Tablas!$AC$1,FALSE))</f>
        <v/>
      </c>
      <c r="AZ54" s="54" t="str">
        <f>IF(F54="","",IF(OR(H54=0,H54=""),"CAIDA",IF(H54=1,"CORTO",IF(OR(BH54=2,BH54=3,BI54=1,BJ54=1,BL54=11),0,IF(SUM(AC54:AE54)=0,INDEX(Table1[[Full_Name]:[METROS15]],MATCH(F54&amp;LEFT(G54,1),Table1[Full_Name],0),MATCH("I"&amp;H54,Deducciones_Bonus_Tablas!$AB$2:$BN$2,0)),INDEX(Table1[[Full_Name]:[METROS15]],MATCH(F54&amp;LEFT(G54,1),Table1[Full_Name],0),MATCH("C"&amp;H54,Deducciones_Bonus_Tablas!$AB$2:$BN$2,0)))))))</f>
        <v/>
      </c>
      <c r="BA54" s="5" cm="1">
        <f t="array" ref="BA54">IF(OR(I54="",F54="",I54="B"),0,_xlfn.IFS($Z54=1,VLOOKUP($F54&amp;LEFT($G54,1),Table1[[Full_Name]:[METROS15]],MATCH("C"&amp;I54,Deducciones_Bonus_Tablas!$AB$2:$BN$2,0),FALSE),$AA54=1,VLOOKUP($N54&amp;LEFT($O54,1),Table1[[Full_Name]:[METROS15]],MATCH("C"&amp;I54,Deducciones_Bonus_Tablas!$AB$2:$BN$2,0),FALSE),$AB54=1,VLOOKUP($R54&amp;LEFT($S54,1),Table1[[Full_Name]:[METROS15]],MATCH("C"&amp;I54,Deducciones_Bonus_Tablas!$AB$2:$BN$2,0),FALSE),$AC54=1,AVERAGE(VLOOKUP($F54&amp;LEFT($G54,1),Table1[[Full_Name]:[METROS15]],MATCH("C"&amp;I54,Deducciones_Bonus_Tablas!$AB$2:$BN$2,0),FALSE),VLOOKUP($N54&amp;LEFT($O54,1),Table1[[Full_Name]:[METROS15]],MATCH("C"&amp;I54,Deducciones_Bonus_Tablas!$AB$2:$BN$2,0),FALSE)),$AD54=1,AVERAGE(VLOOKUP($R54&amp;LEFT($S54,1),Table1[[Full_Name]:[METROS15]],MATCH("C"&amp;I54,Deducciones_Bonus_Tablas!$AB$2:$BN$2,0),FALSE),VLOOKUP($N54&amp;LEFT($O54,1),Table1[[Full_Name]:[METROS15]],MATCH("C"&amp;I54,Deducciones_Bonus_Tablas!$AB$2:$BN$2,0),FALSE)),$AE54=1,AVERAGE(VLOOKUP($R54&amp;LEFT($S54,1),Table1[[Full_Name]:[METROS15]],MATCH("C"&amp;I54,Deducciones_Bonus_Tablas!$AB$2:$BN$2,0),FALSE),VLOOKUP($F54&amp;LEFT($G54,1),Table1[[Full_Name]:[METROS15]],MATCH("C"&amp;I54,Deducciones_Bonus_Tablas!$AB$2:$BN$2,0),FALSE))))</f>
        <v>0</v>
      </c>
      <c r="BB54" s="5" cm="1">
        <f t="array" ref="BB54">IF(OR(J54="",G54="",J54="B"),0,_xlfn.IFS($Z54=1,VLOOKUP($F54&amp;LEFT($G54,1),Table1[[Full_Name]:[METROS15]],MATCH("T"&amp;J54,Deducciones_Bonus_Tablas!$AB$2:$BN$2,0),FALSE),$AA54=1,VLOOKUP($N54&amp;LEFT($O54,1),Table1[[Full_Name]:[METROS15]],MATCH("T"&amp;J54,Deducciones_Bonus_Tablas!$AB$2:$BN$2,0),FALSE),$AB54=1,VLOOKUP($R54&amp;LEFT($S54,1),Table1[[Full_Name]:[METROS15]],MATCH("T"&amp;J54,Deducciones_Bonus_Tablas!$AB$2:$BN$2,0),FALSE),$AC54=1,AVERAGE(VLOOKUP($F54&amp;LEFT($G54,1),Table1[[Full_Name]:[METROS15]],MATCH("T"&amp;J54,Deducciones_Bonus_Tablas!$AB$2:$BN$2,0),FALSE),VLOOKUP($N54&amp;LEFT($O54,1),Table1[[Full_Name]:[METROS15]],MATCH("T"&amp;J54,Deducciones_Bonus_Tablas!$AB$2:$BN$2,0),FALSE)),$AD54=1,AVERAGE(VLOOKUP($R54&amp;LEFT($S54,1),Table1[[Full_Name]:[METROS15]],MATCH("T"&amp;J54,Deducciones_Bonus_Tablas!$AB$2:$BN$2,0),FALSE),VLOOKUP($N54&amp;LEFT($O54,1),Table1[[Full_Name]:[METROS15]],MATCH("T"&amp;J54,Deducciones_Bonus_Tablas!$AB$2:$BN$2,0),FALSE)),$AE54=1,AVERAGE(VLOOKUP($R54&amp;LEFT($S54,1),Table1[[Full_Name]:[METROS15]],MATCH("T"&amp;J54,Deducciones_Bonus_Tablas!$AB$2:$BN$2,0),FALSE),VLOOKUP($F54&amp;LEFT($G54,1),Table1[[Full_Name]:[METROS15]],MATCH("T"&amp;J54,Deducciones_Bonus_Tablas!$AB$2:$BN$2,0),FALSE))))</f>
        <v>0</v>
      </c>
      <c r="BC54" s="5" cm="1">
        <f t="array" ref="BC54">IF(OR(K54="",H54="",K54="B"),0,_xlfn.IFS($Z54=1,VLOOKUP($F54&amp;LEFT($G54,1),Table1[[Full_Name]:[METROS15]],MATCH("P"&amp;K54,Deducciones_Bonus_Tablas!$AB$2:$BN$2,0),FALSE),$AA54=1,VLOOKUP($N54&amp;LEFT($O54,1),Table1[[Full_Name]:[METROS15]],MATCH("P"&amp;K54,Deducciones_Bonus_Tablas!$AB$2:$BN$2,0),FALSE),$AB54=1,VLOOKUP($R54&amp;LEFT($S54,1),Table1[[Full_Name]:[METROS15]],MATCH("P"&amp;K54,Deducciones_Bonus_Tablas!$AB$2:$BN$2,0),FALSE),$AC54=1,AVERAGE(VLOOKUP($F54&amp;LEFT($G54,1),Table1[[Full_Name]:[METROS15]],MATCH("P"&amp;K54,Deducciones_Bonus_Tablas!$AB$2:$BN$2,0),FALSE),VLOOKUP($N54&amp;LEFT($O54,1),Table1[[Full_Name]:[METROS15]],MATCH("P"&amp;K54,Deducciones_Bonus_Tablas!$AB$2:$BN$2,0),FALSE)),$AD54=1,AVERAGE(VLOOKUP($R54&amp;LEFT($S54,1),Table1[[Full_Name]:[METROS15]],MATCH("P"&amp;K54,Deducciones_Bonus_Tablas!$AB$2:$BN$2,0),FALSE),VLOOKUP($N54&amp;LEFT($O54,1),Table1[[Full_Name]:[METROS15]],MATCH("P"&amp;K54,Deducciones_Bonus_Tablas!$AB$2:$BN$2,0),FALSE)),$AE54=1,AVERAGE(VLOOKUP($R54&amp;LEFT($S54,1),Table1[[Full_Name]:[METROS15]],MATCH("P"&amp;K54,Deducciones_Bonus_Tablas!$AB$2:$BN$2,0),FALSE),VLOOKUP($F54&amp;LEFT($G54,1),Table1[[Full_Name]:[METROS15]],MATCH("P"&amp;K54,Deducciones_Bonus_Tablas!$AB$2:$BN$2,0),FALSE))))</f>
        <v>0</v>
      </c>
      <c r="BD54" s="5">
        <f>IF(OR(F54="",AND(OR(L54="",L54="S"),BK54=0,OR(BI54=0,BI54=1),OR(BL54=0,BL54=11,AND(BL54=1,Q54&lt;3,T54&gt;1)),OR(BQ54=0,BQ54=11),BP54=0,BH54&lt;&gt;33,BM54&lt;&gt;33,BI54&lt;&gt;11,BN54&lt;&gt;11)),0,IF(Z54=1,VLOOKUP($F54&amp;LEFT($G54,1),Table1[[Full_Name]:[METROS15]],MATCH(IF(OR(BK54=1,BL54=1,BI54=11,BH54=33),"N",L54),Deducciones_Bonus_Tablas!$AB$2:$BN$2,0),FALSE),IF(OR(AA54=1,AND(AC54=1,SUM(AC54:AE54)=1),AND(AD54=1,OR(BP54=1,BQ54=1,BN54=11,BM54=33))),VLOOKUP($N54&amp;LEFT($O54,1),Table1[[Full_Name]:[METROS15]],MATCH(IF(OR(BP54=1,BQ54=1,BN54=11,BM54=33),"N",L54),Deducciones_Bonus_Tablas!$AB$2:$BN$2,0),FALSE),VLOOKUP($R54&amp;LEFT($S54,1),Table1[[Full_Name]:[METROS15]],MATCH(L54,Deducciones_Bonus_Tablas!$AB$2:$BN$2,0),FALSE))))</f>
        <v>0</v>
      </c>
      <c r="BE54" s="54" t="str">
        <f>IF(N54="","",IF(OR(P54=1,P54=0,BH54=22,BH54=33,BI54=11,BK54=1,BL54=1,BM54=2,BM54=3,BN54=1,BO54=1,BQ54=11),0,IF(SUM(AC54:AE54)=0,INDEX(Table1[[Full_Name]:[METROS15]],MATCH(N54&amp;LEFT(O54,1),Table1[Full_Name],0),MATCH("I"&amp;P54,Deducciones_Bonus_Tablas!$AB$2:$BN$2,0)),INDEX(Table1[[Full_Name]:[METROS15]],MATCH(N54&amp;LEFT(O54,1),Table1[Full_Name],0),MATCH("C"&amp;P54,Deducciones_Bonus_Tablas!$AB$2:$BN$2,0)))))</f>
        <v/>
      </c>
      <c r="BF54" s="54" t="str">
        <f>IF(R54="","",IF(OR(T54=1,T54=0,BM54=22,BM54=33,BN54=11,BP54=1,BQ54=1),0,IF(SUM(AC54:AE54)=0,INDEX(Table1[[Full_Name]:[METROS15]],MATCH(R54&amp;LEFT(S54,1),Table1[Full_Name],0),MATCH("I"&amp;T54,Deducciones_Bonus_Tablas!$AB$2:$BN$2,0)),INDEX(Table1[[Full_Name]:[METROS15]],MATCH(R54&amp;LEFT(S54,1),Table1[Full_Name],0),MATCH("C"&amp;T54,Deducciones_Bonus_Tablas!$AB$2:$BN$2,0)))))</f>
        <v/>
      </c>
      <c r="BG54" s="5">
        <f>IF(OR(BH54=2,BH54=3,BH54=33,BI54=1,BI54=11,BJ54=1,BM54=2,BM54=22,BM54=3,BM54=33,BN54=1,BN54=11,BO54=1),Deducciones_Bonus_Tablas!$N$45,0)+IF(AND(OR(BH54=2,BH54=3,BI54=1,BJ54=1),OR(BM54=33,BN54=11)),Deducciones_Bonus_Tablas!$N$46,0)</f>
        <v>0</v>
      </c>
      <c r="BH54" s="5">
        <f>IF(OR(H54&lt;2,P54&lt;2),0,IF(OR(AR54&lt;&gt;"E",AT54&lt;&gt;"E"),0,IF(AND(COUNTIF(Table2[Excepcion E],F54&amp;LEFT(G54,1))=1,COUNTIF(Table2[Excepcion E],N54&amp;LEFT(O54,1))=1),1,IF(COUNTIF(Table2[Excepcion E],F54&amp;LEFT(G54,1))=1,IF(F54=N54,2,IF(AND(AW54=AX54,G54=O54),3,4)),IF(COUNTIF(Table2[Excepcion E],N54&amp;LEFT(O54,1)),IF(F54=N54,22,IF(AND(AW54=AX54,G54=O54),33,4)),5)))))</f>
        <v>0</v>
      </c>
      <c r="BI54" s="5">
        <f>IF(OR(H54&lt;2,P54&lt;2),0,IF(AND(COUNTIF(Table2[Excepcion E],F54&amp;LEFT(G54,1))=1,AT54&lt;&gt;"E"),1,IF(AND(COUNTIF(Table2[Excepcion E],N54&amp;LEFT(O54,1))=1,AR54&lt;&gt;"E"),11,0)))</f>
        <v>0</v>
      </c>
      <c r="BJ54" s="5" t="str">
        <f t="shared" si="114"/>
        <v/>
      </c>
      <c r="BK54" s="5">
        <f t="shared" si="115"/>
        <v>0</v>
      </c>
      <c r="BL54" s="5">
        <f t="shared" si="116"/>
        <v>0</v>
      </c>
      <c r="BM54" s="5">
        <f>IF(OR(P54&lt;2,T54&lt;2),0,IF(OR(AT54&lt;&gt;"E",AV54&lt;&gt;"E"),0,IF(AND(COUNTIF(Table2[Excepcion E],N54&amp;LEFT(O54,1))=1,COUNTIF(Table2[Excepcion E],R54&amp;LEFT(S54,1))=1),1,IF(COUNTIF(Table2[Excepcion E],N54&amp;LEFT(O54,1))=1,IF(N54=R54,2,IF(AND(AX54=AY54,O54=S54),3,4)),IF(COUNTIF(Table2[Excepcion E],R54&amp;LEFT(S54,1)),IF(N54=R54,22,IF(AND(AX54=AY54,O54=S54),33,4)),5)))))</f>
        <v>0</v>
      </c>
      <c r="BN54" s="5">
        <f>IF(OR(P54&lt;2,T54&lt;2),0,IF(AND(COUNTIF(Table2[Excepcion E],N54&amp;LEFT(O54,1))=1,AV54&lt;&gt;"E"),1,IF(AND(COUNTIF(Table2[Excepcion E],R54&amp;LEFT(S54,1))=1,AT54&lt;&gt;"E"),11,0)))</f>
        <v>0</v>
      </c>
      <c r="BO54" s="5" t="str">
        <f t="shared" si="117"/>
        <v/>
      </c>
      <c r="BP54" s="5">
        <f t="shared" si="118"/>
        <v>0</v>
      </c>
      <c r="BQ54" s="5">
        <f t="shared" si="119"/>
        <v>0</v>
      </c>
    </row>
    <row r="55" spans="1:69" s="1" customFormat="1" ht="18.75" customHeight="1" thickBot="1" x14ac:dyDescent="0.3">
      <c r="A55" s="303"/>
      <c r="B55" s="303"/>
      <c r="C55" s="303"/>
      <c r="D55" s="304"/>
      <c r="E55" s="164" t="s">
        <v>126</v>
      </c>
      <c r="F55" s="194" t="str" cm="1">
        <f t="array" ref="F55">IF(H57="","",IF(U58="",U57,IF(U59="",SUM(U57:U58),IF(U60="",SUM(U57:U59),SUM(LARGE(U57:U61,_xlfn.SEQUENCE(4))))))+IF(AND(COUNTBLANK(U57:U61)=0,O55&lt;2),-1000,0))</f>
        <v/>
      </c>
      <c r="G55" s="182"/>
      <c r="H55" s="183"/>
      <c r="I55" s="313" t="s">
        <v>128</v>
      </c>
      <c r="J55" s="314"/>
      <c r="K55" s="315"/>
      <c r="L55" s="316"/>
      <c r="M55" s="177"/>
      <c r="N55" s="166" t="s">
        <v>178</v>
      </c>
      <c r="O55" s="195" t="str" cm="1">
        <f t="array" ref="O55">IF(F57="","",SUM(IF(AW57:AY61&lt;&gt;"",1/COUNTIF(AW57:AY61,AW57:AY61), 0)))</f>
        <v/>
      </c>
      <c r="P55" s="162"/>
      <c r="Q55" s="162"/>
      <c r="R55" s="162"/>
      <c r="S55" s="162"/>
      <c r="T55" s="162"/>
      <c r="V55" s="5"/>
      <c r="W55" s="294"/>
      <c r="X55" s="294"/>
      <c r="Y55" s="5"/>
      <c r="Z55" s="301" t="s">
        <v>326</v>
      </c>
      <c r="AA55" s="301" t="s">
        <v>327</v>
      </c>
      <c r="AB55" s="301" t="s">
        <v>328</v>
      </c>
      <c r="AC55" s="301" t="s">
        <v>322</v>
      </c>
      <c r="AD55" s="301" t="s">
        <v>324</v>
      </c>
      <c r="AE55" s="301" t="s">
        <v>323</v>
      </c>
      <c r="AF55" s="301" t="s">
        <v>321</v>
      </c>
      <c r="AG55" s="301" t="s">
        <v>320</v>
      </c>
      <c r="AH55" s="301" t="s">
        <v>319</v>
      </c>
      <c r="AI55" s="301" t="s">
        <v>330</v>
      </c>
      <c r="AJ55" s="43"/>
      <c r="AK55" s="43"/>
      <c r="AL55" s="43"/>
      <c r="AM55" s="301" t="s">
        <v>313</v>
      </c>
      <c r="AN55" s="301" t="s">
        <v>314</v>
      </c>
      <c r="AO55" s="301" t="s">
        <v>331</v>
      </c>
      <c r="AP55" s="301" t="s">
        <v>332</v>
      </c>
      <c r="AQ55" s="5"/>
      <c r="AR55" s="5"/>
      <c r="AS55" s="5"/>
      <c r="AT55" s="5"/>
      <c r="AU55" s="5"/>
      <c r="AV55" s="5"/>
      <c r="AW55" s="294" t="s">
        <v>164</v>
      </c>
      <c r="AX55" s="294"/>
      <c r="AY55" s="294"/>
      <c r="AZ55" s="5" t="s">
        <v>173</v>
      </c>
      <c r="BA55" s="294" t="s">
        <v>147</v>
      </c>
      <c r="BB55" s="301" t="s">
        <v>277</v>
      </c>
      <c r="BC55" s="294" t="s">
        <v>148</v>
      </c>
      <c r="BD55" s="294" t="s">
        <v>60</v>
      </c>
      <c r="BE55" s="5" t="s">
        <v>174</v>
      </c>
      <c r="BF55" s="5" t="s">
        <v>315</v>
      </c>
      <c r="BG55" s="301" t="s">
        <v>292</v>
      </c>
      <c r="BH55" s="294" t="s">
        <v>317</v>
      </c>
      <c r="BI55" s="294"/>
      <c r="BJ55" s="294"/>
      <c r="BK55" s="294"/>
      <c r="BL55" s="294"/>
      <c r="BM55" s="294" t="s">
        <v>318</v>
      </c>
      <c r="BN55" s="294"/>
      <c r="BO55" s="294"/>
      <c r="BP55" s="294"/>
      <c r="BQ55" s="294"/>
    </row>
    <row r="56" spans="1:69" s="1" customFormat="1" ht="18.75" customHeight="1" thickBot="1" x14ac:dyDescent="0.35">
      <c r="E56" s="327" t="s">
        <v>205</v>
      </c>
      <c r="F56" s="167" t="s">
        <v>117</v>
      </c>
      <c r="G56" s="184" t="s">
        <v>119</v>
      </c>
      <c r="H56" s="185" t="s">
        <v>121</v>
      </c>
      <c r="I56" s="170" t="s">
        <v>149</v>
      </c>
      <c r="J56" s="171" t="s">
        <v>275</v>
      </c>
      <c r="K56" s="172" t="s">
        <v>136</v>
      </c>
      <c r="L56" s="173" t="s">
        <v>13</v>
      </c>
      <c r="M56" s="178" t="s">
        <v>276</v>
      </c>
      <c r="N56" s="175" t="s">
        <v>118</v>
      </c>
      <c r="O56" s="167" t="s">
        <v>120</v>
      </c>
      <c r="P56" s="169" t="s">
        <v>122</v>
      </c>
      <c r="Q56" s="177" t="s">
        <v>309</v>
      </c>
      <c r="R56" s="168" t="s">
        <v>305</v>
      </c>
      <c r="S56" s="169" t="s">
        <v>306</v>
      </c>
      <c r="T56" s="176" t="s">
        <v>307</v>
      </c>
      <c r="U56" s="4" t="s">
        <v>123</v>
      </c>
      <c r="V56" s="5" t="s">
        <v>293</v>
      </c>
      <c r="W56" s="5" t="s">
        <v>124</v>
      </c>
      <c r="X56" s="5" t="s">
        <v>125</v>
      </c>
      <c r="Y56" s="5" t="s">
        <v>310</v>
      </c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5" t="s">
        <v>169</v>
      </c>
      <c r="AK56" s="5" t="s">
        <v>170</v>
      </c>
      <c r="AL56" s="5" t="s">
        <v>325</v>
      </c>
      <c r="AM56" s="301"/>
      <c r="AN56" s="301"/>
      <c r="AO56" s="301"/>
      <c r="AP56" s="301"/>
      <c r="AQ56" s="294" t="s">
        <v>165</v>
      </c>
      <c r="AR56" s="294"/>
      <c r="AS56" s="294" t="s">
        <v>166</v>
      </c>
      <c r="AT56" s="294"/>
      <c r="AU56" s="294" t="s">
        <v>312</v>
      </c>
      <c r="AV56" s="294"/>
      <c r="AW56" s="5" t="s">
        <v>162</v>
      </c>
      <c r="AX56" s="5" t="s">
        <v>163</v>
      </c>
      <c r="AY56" s="5" t="s">
        <v>311</v>
      </c>
      <c r="AZ56" s="5" t="s">
        <v>172</v>
      </c>
      <c r="BA56" s="294"/>
      <c r="BB56" s="301"/>
      <c r="BC56" s="294"/>
      <c r="BD56" s="294"/>
      <c r="BE56" s="5" t="s">
        <v>172</v>
      </c>
      <c r="BF56" s="5" t="s">
        <v>316</v>
      </c>
      <c r="BG56" s="301"/>
      <c r="BH56" s="5" t="s">
        <v>288</v>
      </c>
      <c r="BI56" s="5" t="s">
        <v>287</v>
      </c>
      <c r="BJ56" s="5" t="s">
        <v>291</v>
      </c>
      <c r="BK56" s="5" t="s">
        <v>290</v>
      </c>
      <c r="BL56" s="5" t="s">
        <v>296</v>
      </c>
      <c r="BM56" s="5" t="s">
        <v>288</v>
      </c>
      <c r="BN56" s="5" t="s">
        <v>287</v>
      </c>
      <c r="BO56" s="5" t="s">
        <v>291</v>
      </c>
      <c r="BP56" s="5" t="s">
        <v>290</v>
      </c>
      <c r="BQ56" s="5" t="s">
        <v>296</v>
      </c>
    </row>
    <row r="57" spans="1:69" s="1" customFormat="1" ht="18.75" customHeight="1" x14ac:dyDescent="0.3">
      <c r="E57" s="328"/>
      <c r="F57" s="212"/>
      <c r="G57" s="243"/>
      <c r="H57" s="213"/>
      <c r="I57" s="215"/>
      <c r="J57" s="216"/>
      <c r="K57" s="217"/>
      <c r="L57" s="218"/>
      <c r="M57" s="219"/>
      <c r="N57" s="220"/>
      <c r="O57" s="213"/>
      <c r="P57" s="213"/>
      <c r="Q57" s="219"/>
      <c r="R57" s="220"/>
      <c r="S57" s="213"/>
      <c r="T57" s="221"/>
      <c r="U57" s="18" t="str" cm="1">
        <f t="array" aca="1" ref="U57" ca="1">IFERROR(IF(W57="","",IF(OR(W57="CAIDA",X57="CAIDA",AND(W57="CORTO",X57="")),0,ROUND(_xlfn.IFS(Z57=1,W57+AJ57,AA57=1,X57+AK57,AB57=1,Y57+AL57,AND(AC57=1,SUM(AC57:AE57)=1),AF57+AM57,AND(AD57=1,SUM(AC57:AE57)=1),AG57+AN57,AND(AE57=1,SUM(AC57:AE57)=1),AH57+AO57,AND(SUM(AC57:AE57)=2,AC57=1,AE57=1),MAX(AF57+OFFSET(AF57,0,7),AH57+OFFSET(AH57,0,7)),SUM(AC57:AE57)=3,AI57+AP57),1))),"Revisa")</f>
        <v/>
      </c>
      <c r="V57" s="38">
        <f>IF(F57="",0,IF(OR(F57&amp;G57=F58&amp;G58,F57&amp;G57=F59&amp;G59,F57&amp;G57=F60&amp;G60,F57&amp;G57=N58&amp;O58,F57&amp;G57=N59&amp;O59,F57&amp;G57=N60&amp;O60,F57&amp;G57=R58&amp;S58,F57&amp;G57=R59&amp;S59,F57&amp;G57=R60&amp;S60,F57&amp;G57=F61&amp;G61,F57&amp;G57=N61&amp;O61,F57&amp;G57=R61&amp;S61),1,IF(N57="",0,IF(OR(N57&amp;O57=F58&amp;G58,N57&amp;O57=F59&amp;G59,N57&amp;O57=F60&amp;G60,N57&amp;O57=N58&amp;O58,N57&amp;O57=N59&amp;O59,N57&amp;O57=N60&amp;O60,N57&amp;O57=R58&amp;S58,N57&amp;O57=R59&amp;S59,N57&amp;O57=R60&amp;S60,N57&amp;O57=F61&amp;G61,N57&amp;O57=N61&amp;O61,N57&amp;O57=R61&amp;S61),1,IF(R57="",0,IF(OR(R57&amp;S57=F58&amp;G58,R57&amp;S57=F59&amp;G59,R57&amp;S57=F60&amp;G60,R57&amp;S57=N58&amp;O58,R57&amp;S57=N59&amp;O59,R57&amp;S57=N60,O60,R57&amp;S57=R58&amp;S58,R57&amp;S57=R59&amp;S59,R57&amp;S57=R60&amp;S60,R57&amp;S57=F61&amp;G61,R57&amp;S57=N61&amp;O61,R57&amp;S57=R61&amp;S61),1,0))))))</f>
        <v>0</v>
      </c>
      <c r="W57" s="15" t="str">
        <f>IF(H57="","",IF(H57=0,"CAIDA",IF(H57=1,"CORTO",VLOOKUP(F57&amp;LEFT(G57,1),Table1[[Full_Name]:[METROS15]],Deducciones_Bonus_Tablas!$AF$1,FALSE))))</f>
        <v/>
      </c>
      <c r="X57" s="15" t="str">
        <f>IF(P57="","",IF(P57=0,"CAIDA",IF(P57=1,"CORTO",VLOOKUP(N57&amp;LEFT(O57,1),Table1[[Full_Name]:[METROS15]],Deducciones_Bonus_Tablas!$AF$1,FALSE))))</f>
        <v/>
      </c>
      <c r="Y57" s="15" t="str">
        <f>IF(T57="","",IF(T57=0,"CAIDA",IF(T57=1,"CORTO",VLOOKUP(R57&amp;LEFT(S57,1),Table1[[Full_Name]:[METROS15]],Deducciones_Bonus_Tablas!$AF$1,FALSE))))</f>
        <v/>
      </c>
      <c r="Z57" s="38">
        <f>IF(OR(W57="CAIDA",X57="CAIDA",Y57="CAIDA",W57="CORTO",SUM(AC57:AE57)&gt;0),0,IF(AND(W57&gt;0,OR(X57="",X57="CORTO",M57&gt;2,BH57=22,BH57=33,BI57=11,BK57=1,BL57=1),OR(Y57="",Y57="CORTO",M57+P57+Q57&gt;2,BM57=1)),1,0))</f>
        <v>1</v>
      </c>
      <c r="AA57" s="38">
        <f>IF(OR(X57="CAIDA",Y57="CAIDA",W57="CAIDA",X57="CORTO",SUM(AC57:AE57)&gt;0),0,IF(OR(AND(BI57=1,BN57=11),AND(X57&gt;0,OR(Y57="",Y57="CORTO",BM57=22,BM57=33,BN57=11,BP57=1,BQ57=1),OR(W57="",W57="CORTO",BH57=2,BH57=3,BI57=1,BJ57=1,BL57=11))),1,0))</f>
        <v>1</v>
      </c>
      <c r="AB57" s="38">
        <f>IF(OR(Y57="CAIDA",W57="CAIDA",X57="CAIDA",Y57="CORTO",SUM(AC57:AE57)&gt;0),0,IF(AND(Y57&gt;0,OR(W57="",W57="CORTO",BH57=1),OR(X57="",X57="CORTO",BN57=1,BQ57=11)),1,0))</f>
        <v>1</v>
      </c>
      <c r="AC57" s="38">
        <f>IF(OR(H57&lt;2,P57&lt;2,BH57=2,BH57=22,BH57=3,BH57=33,BI57=1,BI57=11,BJ57=1,BK57=1,BL57=1,BL57=11,M57&gt;2,AND(BH57=1,OR(BN57=1,BQ57=11))),0,1)</f>
        <v>0</v>
      </c>
      <c r="AD57" s="38">
        <f>IF(OR(P57&lt;2,T57&lt;2,BM57=2,BM57=22,BM57=3,BM57=33,BN57=1,BN57=11,BO57=1,BP57=1,BQ57=1,BQ57=11,Q57&gt;2,BM57=1),0,1)</f>
        <v>0</v>
      </c>
      <c r="AE57" s="38">
        <f>IF(OR(H57&lt;2,T57&lt;2,BH57=2,BM57=22,BH57=3,BM57=33,BI57=1,BN57=11,BJ57=1,BP57=1,BQ57=1,BL57=11,Q57&gt;2,M57&gt;2,AND(P57=1,M57+Q57&gt;1),AND(OR(BI57=11,BK57=1,BL57=1),BM57=1),AND(OR(BN57=1,BK57=1,BL57=1),BH57=1)),0,1)</f>
        <v>0</v>
      </c>
      <c r="AF57" s="15" t="str">
        <f>IF(AC57=0,"",MAX(W57,X57)+VLOOKUP(MIN(AQ57,AS57),Deducciones_Bonus_Tablas!$H$2:$I$41,2,FALSE)*(IF(F57=N57,Deducciones_Bonus_Tablas!$N$34,IF(ABS(AQ57-AS57)&lt;=4,Deducciones_Bonus_Tablas!$N$32,IF(ABS(AQ57-AS57)&lt;=10,Deducciones_Bonus_Tablas!$N$33,IF(ABS(AQ57-AS57)&gt;10,Deducciones_Bonus_Tablas!$N$34))))+IF(AS57&gt;AQ57,Deducciones_Bonus_Tablas!$Q$31,IF(AS57&lt;AQ57,Deducciones_Bonus_Tablas!$Q$33,0))))</f>
        <v/>
      </c>
      <c r="AG57" s="15" t="str">
        <f>IF(AD57=0,"",MAX(X57,Y57)+VLOOKUP(MIN(AS57,AU57),Deducciones_Bonus_Tablas!$H$2:$I$41,2,FALSE)*(IF(N57=R57,Deducciones_Bonus_Tablas!$N$34,IF(ABS(AS57-AU57)&lt;=4,Deducciones_Bonus_Tablas!$N$32,IF(ABS(AS57-AU57)&lt;=10,Deducciones_Bonus_Tablas!$N$33,IF(ABS(AS57-AU57)&gt;10,Deducciones_Bonus_Tablas!$N$34))))+IF(AU57&gt;AS57,Deducciones_Bonus_Tablas!$Q$31,IF(AU57&lt;AS57,Deducciones_Bonus_Tablas!$Q$33,0))))</f>
        <v/>
      </c>
      <c r="AH57" s="15" t="str">
        <f>IF(AE57=0,"",MAX(W57,Y57)+VLOOKUP(MIN(AQ57,AU57),Deducciones_Bonus_Tablas!$H$2:$I$41,2,FALSE)*(IF(F57=R57,Deducciones_Bonus_Tablas!$N$34,IF(ABS(AQ57-AU57)&lt;=4,Deducciones_Bonus_Tablas!$N$32,IF(ABS(AQ57-AU57)&lt;=10,Deducciones_Bonus_Tablas!$N$33,IF(ABS(AQ57-AU57)&gt;10,Deducciones_Bonus_Tablas!$N$34))))+IF(AU57&gt;AQ57,Deducciones_Bonus_Tablas!$Q$31,IF(AU57&lt;AQ57,Deducciones_Bonus_Tablas!$Q$33,0))))</f>
        <v/>
      </c>
      <c r="AI57" s="15" t="str">
        <f>IF(OR(AC57&lt;&gt;1,AD57&lt;&gt;1,AE57&lt;&gt;1),"",MAX(W57,X57,Y57)+VLOOKUP(MIN(AQ57,AS57),Deducciones_Bonus_Tablas!$H$2:$I$41,2,FALSE)*(IF(F57=N57,Deducciones_Bonus_Tablas!$N$34,IF(ABS(AQ57-AS57)&lt;=4,Deducciones_Bonus_Tablas!$N$32,IF(ABS(AQ57-AS57)&lt;=10,Deducciones_Bonus_Tablas!$N$33,IF(ABS(AQ57-AS57)&gt;10,Deducciones_Bonus_Tablas!$N$34))))+IF(AS57&gt;AQ57,Deducciones_Bonus_Tablas!$Q$31,IF(AS57&lt;AQ57,Deducciones_Bonus_Tablas!$Q$33,0)))+VLOOKUP(MIN(AS57,AU57),Deducciones_Bonus_Tablas!$H$2:$I$41,2,FALSE)*(IF(N57=R57,Deducciones_Bonus_Tablas!$N$34,IF(ABS(AS57-AU57)&lt;=4,Deducciones_Bonus_Tablas!$N$32,IF(ABS(AS57-AU57)&lt;=10,Deducciones_Bonus_Tablas!$N$33,IF(ABS(AS57-AU57)&gt;10,Deducciones_Bonus_Tablas!$N$34))))+IF(AU57&gt;AS57,Deducciones_Bonus_Tablas!$Q$31,IF(AU57&lt;AS57,Deducciones_Bonus_Tablas!$Q$33,0))))</f>
        <v/>
      </c>
      <c r="AJ57" s="15" t="str">
        <f>IF(W57="","",IF(OR(W57="CAIDA",W57="CORTO"),"",IF(SUM(AC57:AE57)=0,W57*(SUM(AZ57:BD57)+BG57),"COMBO")))</f>
        <v/>
      </c>
      <c r="AK57" s="15" t="str">
        <f>IF(X57="","",IF(OR(X57="CAIDA",X57="CORTO"),"",IF(SUM(AC57:AE57)=0,X57*(SUM(BA57:BE57)+BG57),"COMBO")))</f>
        <v/>
      </c>
      <c r="AL57" s="15" t="str">
        <f>IF(Y57="","",IF(OR(Y57="CAIDA",Y57="CORTO"),"",IF(SUM(AC57:AE57)=0,Y57*(SUM(BA57:BD57)+BF57+BG57),"COMBO")))</f>
        <v/>
      </c>
      <c r="AM57" s="15" t="str">
        <f>IF(OR(SUM(AC57:AE57)=3,AC57&lt;&gt;1),"",AF57*(SUM(BA57:BC57)+(W57*AZ57+X57*BE57)/(W57+X57)+BG57+IF(AW57&lt;&gt;AX57,Deducciones_Bonus_Tablas!$N$43,0))+X57*BD57)</f>
        <v/>
      </c>
      <c r="AN57" s="15" t="str">
        <f>IF(OR(SUM(AC57:AE57)=3,AD57&lt;&gt;1),"",AG57*(SUM(BA57:BC57)+(X57*BE57+Y57*BF57)/(X57+Y57)+BG57+IF(AX57&lt;&gt;AY57,Deducciones_Bonus_Tablas!$N$43,0))+Y57*BD57)</f>
        <v/>
      </c>
      <c r="AO57" s="15" t="str">
        <f>IF(OR(SUM(AC57:AE57)=3,AE57&lt;&gt;1),"",AH57*(SUM(BA57:BC57)+(W57*AZ57+Y57*BF57)/(W57+Y57)+BG57+IF(AW57&lt;&gt;AY57,Deducciones_Bonus_Tablas!$N$43,0))+Y57*BD57)</f>
        <v/>
      </c>
      <c r="AP57" s="15" t="str">
        <f>IF(SUM(AC57:AE57)&lt;&gt;3,"",AI57*(SUM(BA57:BC57)+(W57*AZ57+X57*BE57+Y57*BF57)/(W57+X57+BF57)+BG57+Deducciones_Bonus_Tablas!$N$44+(COUNTA(_xlfn.UNIQUE(AW57:AY57,TRUE,FALSE))-1)*Deducciones_Bonus_Tablas!$N$43)+Y57*BD57)</f>
        <v/>
      </c>
      <c r="AQ57" s="38" t="str">
        <f>IF(H57&lt;2,"",VLOOKUP(F57&amp;LEFT(G57,1),Table1[[Full_Name]:[METROS15]],Deducciones_Bonus_Tablas!$AE$1,FALSE))</f>
        <v/>
      </c>
      <c r="AR57" s="38" t="str">
        <f>IF(H57&lt;2,"",VLOOKUP(F57&amp;LEFT(G57,1),Table1[[Full_Name]:[METROS15]],Deducciones_Bonus_Tablas!$AD$1,FALSE))</f>
        <v/>
      </c>
      <c r="AS57" s="38" t="str">
        <f>IF(P57&lt;2,"",VLOOKUP(N57&amp;LEFT(O57,1),Table1[[Full_Name]:[METROS15]],Deducciones_Bonus_Tablas!$AE$1,FALSE))</f>
        <v/>
      </c>
      <c r="AT57" s="38" t="str">
        <f>IF(P57&lt;2,"",VLOOKUP(N57&amp;LEFT(O57,1),Table1[[Full_Name]:[METROS15]],Deducciones_Bonus_Tablas!$AD$1,FALSE))</f>
        <v/>
      </c>
      <c r="AU57" s="38" t="str">
        <f>IF(T57&lt;2,"",VLOOKUP(R57&amp;LEFT(S57,1),Table1[[Full_Name]:[METROS15]],Deducciones_Bonus_Tablas!$AE$1,FALSE))</f>
        <v/>
      </c>
      <c r="AV57" s="38" t="str">
        <f>IF(T57&lt;2,"",VLOOKUP(R57&amp;LEFT(S57,1),Table1[[Full_Name]:[METROS15]],Deducciones_Bonus_Tablas!$AD$1,FALSE))</f>
        <v/>
      </c>
      <c r="AW57" s="38" t="str">
        <f>IF(H57&lt;2,"",VLOOKUP(F57&amp;LEFT(G57,1),Table1[[Full_Name]:[METROS15]],Deducciones_Bonus_Tablas!$AC$1,FALSE))</f>
        <v/>
      </c>
      <c r="AX57" s="38" t="str">
        <f>IF(P57&lt;2,"",VLOOKUP(N57&amp;LEFT(O57,1),Table1[[Full_Name]:[METROS15]],Deducciones_Bonus_Tablas!$AC$1,FALSE))</f>
        <v/>
      </c>
      <c r="AY57" s="38" t="str">
        <f>IF(T57&lt;2,"",VLOOKUP(R57&amp;LEFT(S57,1),Table1[[Full_Name]:[METROS15]],Deducciones_Bonus_Tablas!$AC$1,FALSE))</f>
        <v/>
      </c>
      <c r="AZ57" s="54" t="str">
        <f>IF(F57="","",IF(OR(H57=0,H57=""),"CAIDA",IF(H57=1,"CORTO",IF(OR(BH57=2,BH57=3,BI57=1,BJ57=1,BL57=11),0,IF(SUM(AC57:AE57)=0,INDEX(Table1[[Full_Name]:[METROS15]],MATCH(F57&amp;LEFT(G57,1),Table1[Full_Name],0),MATCH("I"&amp;H57,Deducciones_Bonus_Tablas!$AB$2:$BN$2,0)),INDEX(Table1[[Full_Name]:[METROS15]],MATCH(F57&amp;LEFT(G57,1),Table1[Full_Name],0),MATCH("C"&amp;H57,Deducciones_Bonus_Tablas!$AB$2:$BN$2,0)))))))</f>
        <v/>
      </c>
      <c r="BA57" s="5" cm="1">
        <f t="array" ref="BA57">IF(OR(I57="",F57="",I57="B"),0,_xlfn.IFS($Z57=1,VLOOKUP($F57&amp;LEFT($G57,1),Table1[[Full_Name]:[METROS15]],MATCH("C"&amp;I57,Deducciones_Bonus_Tablas!$AB$2:$BN$2,0),FALSE),$AA57=1,VLOOKUP($N57&amp;LEFT($O57,1),Table1[[Full_Name]:[METROS15]],MATCH("C"&amp;I57,Deducciones_Bonus_Tablas!$AB$2:$BN$2,0),FALSE),$AB57=1,VLOOKUP($R57&amp;LEFT($S57,1),Table1[[Full_Name]:[METROS15]],MATCH("C"&amp;I57,Deducciones_Bonus_Tablas!$AB$2:$BN$2,0),FALSE),$AC57=1,AVERAGE(VLOOKUP($F57&amp;LEFT($G57,1),Table1[[Full_Name]:[METROS15]],MATCH("C"&amp;I57,Deducciones_Bonus_Tablas!$AB$2:$BN$2,0),FALSE),VLOOKUP($N57&amp;LEFT($O57,1),Table1[[Full_Name]:[METROS15]],MATCH("C"&amp;I57,Deducciones_Bonus_Tablas!$AB$2:$BN$2,0),FALSE)),$AD57=1,AVERAGE(VLOOKUP($R57&amp;LEFT($S57,1),Table1[[Full_Name]:[METROS15]],MATCH("C"&amp;I57,Deducciones_Bonus_Tablas!$AB$2:$BN$2,0),FALSE),VLOOKUP($N57&amp;LEFT($O57,1),Table1[[Full_Name]:[METROS15]],MATCH("C"&amp;I57,Deducciones_Bonus_Tablas!$AB$2:$BN$2,0),FALSE)),$AE57=1,AVERAGE(VLOOKUP($R57&amp;LEFT($S57,1),Table1[[Full_Name]:[METROS15]],MATCH("C"&amp;I57,Deducciones_Bonus_Tablas!$AB$2:$BN$2,0),FALSE),VLOOKUP($F57&amp;LEFT($G57,1),Table1[[Full_Name]:[METROS15]],MATCH("C"&amp;I57,Deducciones_Bonus_Tablas!$AB$2:$BN$2,0),FALSE))))</f>
        <v>0</v>
      </c>
      <c r="BB57" s="5" cm="1">
        <f t="array" ref="BB57">IF(OR(J57="",G57="",J57="B"),0,_xlfn.IFS($Z57=1,VLOOKUP($F57&amp;LEFT($G57,1),Table1[[Full_Name]:[METROS15]],MATCH("T"&amp;J57,Deducciones_Bonus_Tablas!$AB$2:$BN$2,0),FALSE),$AA57=1,VLOOKUP($N57&amp;LEFT($O57,1),Table1[[Full_Name]:[METROS15]],MATCH("T"&amp;J57,Deducciones_Bonus_Tablas!$AB$2:$BN$2,0),FALSE),$AB57=1,VLOOKUP($R57&amp;LEFT($S57,1),Table1[[Full_Name]:[METROS15]],MATCH("T"&amp;J57,Deducciones_Bonus_Tablas!$AB$2:$BN$2,0),FALSE),$AC57=1,AVERAGE(VLOOKUP($F57&amp;LEFT($G57,1),Table1[[Full_Name]:[METROS15]],MATCH("T"&amp;J57,Deducciones_Bonus_Tablas!$AB$2:$BN$2,0),FALSE),VLOOKUP($N57&amp;LEFT($O57,1),Table1[[Full_Name]:[METROS15]],MATCH("T"&amp;J57,Deducciones_Bonus_Tablas!$AB$2:$BN$2,0),FALSE)),$AD57=1,AVERAGE(VLOOKUP($R57&amp;LEFT($S57,1),Table1[[Full_Name]:[METROS15]],MATCH("T"&amp;J57,Deducciones_Bonus_Tablas!$AB$2:$BN$2,0),FALSE),VLOOKUP($N57&amp;LEFT($O57,1),Table1[[Full_Name]:[METROS15]],MATCH("T"&amp;J57,Deducciones_Bonus_Tablas!$AB$2:$BN$2,0),FALSE)),$AE57=1,AVERAGE(VLOOKUP($R57&amp;LEFT($S57,1),Table1[[Full_Name]:[METROS15]],MATCH("T"&amp;J57,Deducciones_Bonus_Tablas!$AB$2:$BN$2,0),FALSE),VLOOKUP($F57&amp;LEFT($G57,1),Table1[[Full_Name]:[METROS15]],MATCH("T"&amp;J57,Deducciones_Bonus_Tablas!$AB$2:$BN$2,0),FALSE))))</f>
        <v>0</v>
      </c>
      <c r="BC57" s="5" cm="1">
        <f t="array" ref="BC57">IF(OR(K57="",H57="",K57="B"),0,_xlfn.IFS($Z57=1,VLOOKUP($F57&amp;LEFT($G57,1),Table1[[Full_Name]:[METROS15]],MATCH("P"&amp;K57,Deducciones_Bonus_Tablas!$AB$2:$BN$2,0),FALSE),$AA57=1,VLOOKUP($N57&amp;LEFT($O57,1),Table1[[Full_Name]:[METROS15]],MATCH("P"&amp;K57,Deducciones_Bonus_Tablas!$AB$2:$BN$2,0),FALSE),$AB57=1,VLOOKUP($R57&amp;LEFT($S57,1),Table1[[Full_Name]:[METROS15]],MATCH("P"&amp;K57,Deducciones_Bonus_Tablas!$AB$2:$BN$2,0),FALSE),$AC57=1,AVERAGE(VLOOKUP($F57&amp;LEFT($G57,1),Table1[[Full_Name]:[METROS15]],MATCH("P"&amp;K57,Deducciones_Bonus_Tablas!$AB$2:$BN$2,0),FALSE),VLOOKUP($N57&amp;LEFT($O57,1),Table1[[Full_Name]:[METROS15]],MATCH("P"&amp;K57,Deducciones_Bonus_Tablas!$AB$2:$BN$2,0),FALSE)),$AD57=1,AVERAGE(VLOOKUP($R57&amp;LEFT($S57,1),Table1[[Full_Name]:[METROS15]],MATCH("P"&amp;K57,Deducciones_Bonus_Tablas!$AB$2:$BN$2,0),FALSE),VLOOKUP($N57&amp;LEFT($O57,1),Table1[[Full_Name]:[METROS15]],MATCH("P"&amp;K57,Deducciones_Bonus_Tablas!$AB$2:$BN$2,0),FALSE)),$AE57=1,AVERAGE(VLOOKUP($R57&amp;LEFT($S57,1),Table1[[Full_Name]:[METROS15]],MATCH("P"&amp;K57,Deducciones_Bonus_Tablas!$AB$2:$BN$2,0),FALSE),VLOOKUP($F57&amp;LEFT($G57,1),Table1[[Full_Name]:[METROS15]],MATCH("P"&amp;K57,Deducciones_Bonus_Tablas!$AB$2:$BN$2,0),FALSE))))</f>
        <v>0</v>
      </c>
      <c r="BD57" s="5">
        <f>IF(OR(F57="",AND(OR(L57="",L57="S"),BK57=0,OR(BI57=0,BI57=1),OR(BL57=0,BL57=11,AND(BL57=1,Q57&lt;3,T57&gt;1)),OR(BQ57=0,BQ57=11),BP57=0,BH57&lt;&gt;33,BM57&lt;&gt;33,BI57&lt;&gt;11,BN57&lt;&gt;11)),0,IF(Z57=1,VLOOKUP($F57&amp;LEFT($G57,1),Table1[[Full_Name]:[METROS15]],MATCH(IF(OR(BK57=1,BL57=1,BI57=11,BH57=33),"N",L57),Deducciones_Bonus_Tablas!$AB$2:$BN$2,0),FALSE),IF(OR(AA57=1,AND(AC57=1,SUM(AC57:AE57)=1),AND(AD57=1,OR(BP57=1,BQ57=1,BN57=11,BM57=33))),VLOOKUP($N57&amp;LEFT($O57,1),Table1[[Full_Name]:[METROS15]],MATCH(IF(OR(BP57=1,BQ57=1,BN57=11,BM57=33),"N",L57),Deducciones_Bonus_Tablas!$AB$2:$BN$2,0),FALSE),VLOOKUP($R57&amp;LEFT($S57,1),Table1[[Full_Name]:[METROS15]],MATCH(L57,Deducciones_Bonus_Tablas!$AB$2:$BN$2,0),FALSE))))</f>
        <v>0</v>
      </c>
      <c r="BE57" s="54" t="str">
        <f>IF(N57="","",IF(OR(P57=1,P57=0,BH57=22,BH57=33,BI57=11,BK57=1,BL57=1,BM57=2,BM57=3,BN57=1,BO57=1,BQ57=11),0,IF(SUM(AC57:AE57)=0,INDEX(Table1[[Full_Name]:[METROS15]],MATCH(N57&amp;LEFT(O57,1),Table1[Full_Name],0),MATCH("I"&amp;P57,Deducciones_Bonus_Tablas!$AB$2:$BN$2,0)),INDEX(Table1[[Full_Name]:[METROS15]],MATCH(N57&amp;LEFT(O57,1),Table1[Full_Name],0),MATCH("C"&amp;P57,Deducciones_Bonus_Tablas!$AB$2:$BN$2,0)))))</f>
        <v/>
      </c>
      <c r="BF57" s="54" t="str">
        <f>IF(R57="","",IF(OR(T57=1,T57=0,BM57=22,BM57=33,BN57=11,BP57=1,BQ57=1),0,IF(SUM(AC57:AE57)=0,INDEX(Table1[[Full_Name]:[METROS15]],MATCH(R57&amp;LEFT(S57,1),Table1[Full_Name],0),MATCH("I"&amp;T57,Deducciones_Bonus_Tablas!$AB$2:$BN$2,0)),INDEX(Table1[[Full_Name]:[METROS15]],MATCH(R57&amp;LEFT(S57,1),Table1[Full_Name],0),MATCH("C"&amp;T57,Deducciones_Bonus_Tablas!$AB$2:$BN$2,0)))))</f>
        <v/>
      </c>
      <c r="BG57" s="5">
        <f>IF(OR(BH57=2,BH57=3,BH57=33,BI57=1,BI57=11,BJ57=1,BM57=2,BM57=22,BM57=3,BM57=33,BN57=1,BN57=11,BO57=1),Deducciones_Bonus_Tablas!$N$45,0)+IF(AND(OR(BH57=2,BH57=3,BI57=1,BJ57=1),OR(BM57=33,BN57=11)),Deducciones_Bonus_Tablas!$N$46,0)</f>
        <v>0</v>
      </c>
      <c r="BH57" s="5">
        <f>IF(OR(H57&lt;2,P57&lt;2),0,IF(OR(AR57&lt;&gt;"E",AT57&lt;&gt;"E"),0,IF(AND(COUNTIF(Table2[Excepcion E],F57&amp;LEFT(G57,1))=1,COUNTIF(Table2[Excepcion E],N57&amp;LEFT(O57,1))=1),1,IF(COUNTIF(Table2[Excepcion E],F57&amp;LEFT(G57,1))=1,IF(F57=N57,2,IF(AND(AW57=AX57,G57=O57),3,4)),IF(COUNTIF(Table2[Excepcion E],N57&amp;LEFT(O57,1)),IF(F57=N57,22,IF(AND(AW57=AX57,G57=O57),33,4)),5)))))</f>
        <v>0</v>
      </c>
      <c r="BI57" s="5">
        <f>IF(OR(H57&lt;2,P57&lt;2),0,IF(AND(COUNTIF(Table2[Excepcion E],F57&amp;LEFT(G57,1))=1,AT57&lt;&gt;"E"),1,IF(AND(COUNTIF(Table2[Excepcion E],N57&amp;LEFT(O57,1))=1,AR57&lt;&gt;"E"),11,0)))</f>
        <v>0</v>
      </c>
      <c r="BJ57" s="5" t="str">
        <f>IF(OR(H57&lt;2,P57&lt;2),"",IF(AND(F57=N57,OR(LEFT(G57,1)="8",LEFT(G57,1)="5"),LEFT(O57,1)="2"),1,0))</f>
        <v/>
      </c>
      <c r="BK57" s="5">
        <f>IF(OR(H57&lt;2,P57&lt;2),0,IF(AND(F57=N57,OR(AND(LEFT(G57,1)="2",OR(LEFT(O57,1)="8",LEFT(O57,1)="5")),AND(LEFT(G57,1)="5",LEFT(O57,1)="8"))),1,0))</f>
        <v>0</v>
      </c>
      <c r="BL57" s="5">
        <f>IF(OR(H57&lt;2,P57&lt;2),0,IF(AND(OR(AR57="A",AR57="B"),OR(AT57="E",AND(AT57="D",O57=8))),1,IF(AND(OR(AT57="A",AT57="B"),OR(AR57="E",AND(AR57="D",G57=8))),11,0)))</f>
        <v>0</v>
      </c>
      <c r="BM57" s="5">
        <f>IF(OR(P57&lt;2,T57&lt;2),0,IF(OR(AT57&lt;&gt;"E",AV57&lt;&gt;"E"),0,IF(AND(COUNTIF(Table2[Excepcion E],N57&amp;LEFT(O57,1))=1,COUNTIF(Table2[Excepcion E],R57&amp;LEFT(S57,1))=1),1,IF(COUNTIF(Table2[Excepcion E],N57&amp;LEFT(O57,1))=1,IF(N57=R57,2,IF(AND(AX57=AY57,O57=S57),3,4)),IF(COUNTIF(Table2[Excepcion E],R57&amp;LEFT(S57,1)),IF(N57=R57,22,IF(AND(AX57=AY57,O57=S57),33,4)),5)))))</f>
        <v>0</v>
      </c>
      <c r="BN57" s="5">
        <f>IF(OR(P57&lt;2,T57&lt;2),0,IF(AND(COUNTIF(Table2[Excepcion E],N57&amp;LEFT(O57,1))=1,AV57&lt;&gt;"E"),1,IF(AND(COUNTIF(Table2[Excepcion E],R57&amp;LEFT(S57,1))=1,AT57&lt;&gt;"E"),11,0)))</f>
        <v>0</v>
      </c>
      <c r="BO57" s="5" t="str">
        <f>IF(OR(P57&lt;2,T57&lt;2),"",IF(AND(N57=R57,OR(LEFT(O57,1)="8",LEFT(O57,1)="5"),LEFT(S57,1)="2"),1,0))</f>
        <v/>
      </c>
      <c r="BP57" s="5">
        <f>IF(OR(P57&lt;2,T57&lt;2),0,IF(AND(N57=R57,OR(AND(LEFT(O57,1)="2",OR(LEFT(S57,1)="8",LEFT(S57,1)="5")),AND(LEFT(O57,1)="5",LEFT(S57,1)="8"))),1,0))</f>
        <v>0</v>
      </c>
      <c r="BQ57" s="5">
        <f>IF(OR(P57&lt;2,T57&lt;2),0,IF(AND(OR(AT57="A",AT57="B"),OR(AV57="E",AND(AV57="D",T57=8))),1,IF(AND(OR(AV57="A",AV57="B"),OR(AT57="E",AND(AT57="D",O57=8))),11,0)))</f>
        <v>0</v>
      </c>
    </row>
    <row r="58" spans="1:69" s="1" customFormat="1" ht="18.75" customHeight="1" x14ac:dyDescent="0.3">
      <c r="E58" s="328"/>
      <c r="F58" s="212"/>
      <c r="G58" s="243"/>
      <c r="H58" s="213"/>
      <c r="I58" s="215"/>
      <c r="J58" s="216"/>
      <c r="K58" s="217"/>
      <c r="L58" s="218"/>
      <c r="M58" s="219"/>
      <c r="N58" s="220"/>
      <c r="O58" s="213"/>
      <c r="P58" s="213"/>
      <c r="Q58" s="219"/>
      <c r="R58" s="220"/>
      <c r="S58" s="213"/>
      <c r="T58" s="221"/>
      <c r="U58" s="19" t="str" cm="1">
        <f t="array" aca="1" ref="U58" ca="1">IFERROR(IF(W58="","",IF(OR(W58="CAIDA",X58="CAIDA",AND(W58="CORTO",X58="")),0,ROUND(_xlfn.IFS(Z58=1,W58+AJ58,AA58=1,X58+AK58,AB58=1,Y58+AL58,AND(AC58=1,SUM(AC58:AE58)=1),AF58+AM58,AND(AD58=1,SUM(AC58:AE58)=1),AG58+AN58,AND(AE58=1,SUM(AC58:AE58)=1),AH58+AO58,AND(SUM(AC58:AE58)=2,AC58=1,AE58=1),MAX(AF58+OFFSET(AF58,0,7),AH58+OFFSET(AH58,0,7)),SUM(AC58:AE58)=3,AI58+AP58),1))),"Revisa")</f>
        <v/>
      </c>
      <c r="V58" s="38">
        <f>IF(F58="",0,IF(OR(F58&amp;G58=F59&amp;G59,F58&amp;G58=F60&amp;G60,F58&amp;G58=F61&amp;G61,F58&amp;G58=N59&amp;O59,F58&amp;G58=N60&amp;O60,F58&amp;G58=N61&amp;O61,F58&amp;G58=R59&amp;S59,F58&amp;G58=R60&amp;S60,F58&amp;G58=R61&amp;S61,F58&amp;G58=F57&amp;G57,F58&amp;G58=N57&amp;O57,F58&amp;G58=R57&amp;S57),1,IF(N58="",0,IF(OR(N58&amp;O58=F59&amp;G59,N58&amp;O58=F60&amp;G60,N58&amp;O58=F61&amp;G61,N58&amp;O58=N59&amp;O59,N58&amp;O58=N60&amp;O60,N58&amp;O58=N61&amp;O61,N58&amp;O58=R59&amp;S59,N58&amp;O58=R60&amp;S60,N58&amp;O58=R61&amp;S61,N58&amp;O58=F57&amp;G57,N58&amp;O58=N57&amp;O57,N58&amp;O58=R57&amp;S57),1,IF(R58="",0,IF(OR(R58&amp;S58=F59&amp;G59,R58&amp;S58=F60&amp;G60,R58&amp;S58=F61&amp;G61,R58&amp;S58=N59&amp;O59,R58&amp;S58=N60&amp;O60,R58&amp;S58=N61,O61,R58&amp;S58=R59&amp;S59,R58&amp;S58=R60&amp;S60,R58&amp;S58=R61&amp;S61,R58&amp;S58=F57&amp;G57,R58&amp;S58=N57&amp;O57,R58&amp;S58=R57&amp;S57),1,0))))))</f>
        <v>0</v>
      </c>
      <c r="W58" s="15" t="str">
        <f>IF(H58="","",IF(H58=0,"CAIDA",IF(H58=1,"CORTO",VLOOKUP(F58&amp;LEFT(G58,1),Table1[[Full_Name]:[METROS15]],Deducciones_Bonus_Tablas!$AF$1,FALSE))))</f>
        <v/>
      </c>
      <c r="X58" s="15" t="str">
        <f>IF(P58="","",IF(P58=0,"CAIDA",IF(P58=1,"CORTO",VLOOKUP(N58&amp;LEFT(O58,1),Table1[[Full_Name]:[METROS15]],Deducciones_Bonus_Tablas!$AF$1,FALSE))))</f>
        <v/>
      </c>
      <c r="Y58" s="15" t="str">
        <f>IF(T58="","",IF(T58=0,"CAIDA",IF(T58=1,"CORTO",VLOOKUP(R58&amp;LEFT(S58,1),Table1[[Full_Name]:[METROS15]],Deducciones_Bonus_Tablas!$AF$1,FALSE))))</f>
        <v/>
      </c>
      <c r="Z58" s="38">
        <f t="shared" ref="Z58:Z61" si="120">IF(OR(W58="CAIDA",X58="CAIDA",Y58="CAIDA",W58="CORTO",SUM(AC58:AE58)&gt;0),0,IF(AND(W58&gt;0,OR(X58="",X58="CORTO",M58&gt;2,BH58=22,BH58=33,BI58=11,BK58=1,BL58=1),OR(Y58="",Y58="CORTO",M58+P58+Q58&gt;2,BM58=1)),1,0))</f>
        <v>1</v>
      </c>
      <c r="AA58" s="38">
        <f t="shared" ref="AA58:AA61" si="121">IF(OR(X58="CAIDA",Y58="CAIDA",W58="CAIDA",X58="CORTO",SUM(AC58:AE58)&gt;0),0,IF(OR(AND(BI58=1,BN58=11),AND(X58&gt;0,OR(Y58="",Y58="CORTO",BM58=22,BM58=33,BN58=11,BP58=1,BQ58=1),OR(W58="",W58="CORTO",BH58=2,BH58=3,BI58=1,BJ58=1,BL58=11))),1,0))</f>
        <v>1</v>
      </c>
      <c r="AB58" s="38">
        <f t="shared" ref="AB58:AB61" si="122">IF(OR(Y58="CAIDA",W58="CAIDA",X58="CAIDA",Y58="CORTO",SUM(AC58:AE58)&gt;0),0,IF(AND(Y58&gt;0,OR(W58="",W58="CORTO",BH58=1),OR(X58="",X58="CORTO",BN58=1,BQ58=11)),1,0))</f>
        <v>1</v>
      </c>
      <c r="AC58" s="38">
        <f t="shared" ref="AC58:AC61" si="123">IF(OR(H58&lt;2,P58&lt;2,BH58=2,BH58=22,BH58=3,BH58=33,BI58=1,BI58=11,BJ58=1,BK58=1,BL58=1,BL58=11,M58&gt;2,AND(BH58=1,OR(BN58=1,BQ58=11))),0,1)</f>
        <v>0</v>
      </c>
      <c r="AD58" s="38">
        <f t="shared" ref="AD58:AD61" si="124">IF(OR(P58&lt;2,T58&lt;2,BM58=2,BM58=22,BM58=3,BM58=33,BN58=1,BN58=11,BO58=1,BP58=1,BQ58=1,BQ58=11,Q58&gt;2,BM58=1),0,1)</f>
        <v>0</v>
      </c>
      <c r="AE58" s="38">
        <f t="shared" ref="AE58:AE61" si="125">IF(OR(H58&lt;2,T58&lt;2,BH58=2,BM58=22,BH58=3,BM58=33,BI58=1,BN58=11,BJ58=1,BP58=1,BQ58=1,BL58=11,Q58&gt;2,M58&gt;2,AND(P58=1,M58+Q58&gt;1),AND(OR(BI58=11,BK58=1,BL58=1),BM58=1),AND(OR(BN58=1,BK58=1,BL58=1),BH58=1)),0,1)</f>
        <v>0</v>
      </c>
      <c r="AF58" s="15" t="str">
        <f>IF(AC58=0,"",MAX(W58,X58)+VLOOKUP(MIN(AQ58,AS58),Deducciones_Bonus_Tablas!$H$2:$I$41,2,FALSE)*(IF(F58=N58,Deducciones_Bonus_Tablas!$N$34,IF(ABS(AQ58-AS58)&lt;=4,Deducciones_Bonus_Tablas!$N$32,IF(ABS(AQ58-AS58)&lt;=10,Deducciones_Bonus_Tablas!$N$33,IF(ABS(AQ58-AS58)&gt;10,Deducciones_Bonus_Tablas!$N$34))))+IF(AS58&gt;AQ58,Deducciones_Bonus_Tablas!$Q$31,IF(AS58&lt;AQ58,Deducciones_Bonus_Tablas!$Q$33,0))))</f>
        <v/>
      </c>
      <c r="AG58" s="15" t="str">
        <f>IF(AD58=0,"",MAX(X58,Y58)+VLOOKUP(MIN(AS58,AU58),Deducciones_Bonus_Tablas!$H$2:$I$41,2,FALSE)*(IF(N58=R58,Deducciones_Bonus_Tablas!$N$34,IF(ABS(AS58-AU58)&lt;=4,Deducciones_Bonus_Tablas!$N$32,IF(ABS(AS58-AU58)&lt;=10,Deducciones_Bonus_Tablas!$N$33,IF(ABS(AS58-AU58)&gt;10,Deducciones_Bonus_Tablas!$N$34))))+IF(AU58&gt;AS58,Deducciones_Bonus_Tablas!$Q$31,IF(AU58&lt;AS58,Deducciones_Bonus_Tablas!$Q$33,0))))</f>
        <v/>
      </c>
      <c r="AH58" s="15" t="str">
        <f>IF(AE58=0,"",MAX(W58,Y58)+VLOOKUP(MIN(AQ58,AU58),Deducciones_Bonus_Tablas!$H$2:$I$41,2,FALSE)*(IF(F58=R58,Deducciones_Bonus_Tablas!$N$34,IF(ABS(AQ58-AU58)&lt;=4,Deducciones_Bonus_Tablas!$N$32,IF(ABS(AQ58-AU58)&lt;=10,Deducciones_Bonus_Tablas!$N$33,IF(ABS(AQ58-AU58)&gt;10,Deducciones_Bonus_Tablas!$N$34))))+IF(AU58&gt;AQ58,Deducciones_Bonus_Tablas!$Q$31,IF(AU58&lt;AQ58,Deducciones_Bonus_Tablas!$Q$33,0))))</f>
        <v/>
      </c>
      <c r="AI58" s="15" t="str">
        <f>IF(OR(AC58&lt;&gt;1,AD58&lt;&gt;1,AE58&lt;&gt;1),"",MAX(W58,X58,Y58)+VLOOKUP(MIN(AQ58,AS58),Deducciones_Bonus_Tablas!$H$2:$I$41,2,FALSE)*(IF(F58=N58,Deducciones_Bonus_Tablas!$N$34,IF(ABS(AQ58-AS58)&lt;=4,Deducciones_Bonus_Tablas!$N$32,IF(ABS(AQ58-AS58)&lt;=10,Deducciones_Bonus_Tablas!$N$33,IF(ABS(AQ58-AS58)&gt;10,Deducciones_Bonus_Tablas!$N$34))))+IF(AS58&gt;AQ58,Deducciones_Bonus_Tablas!$Q$31,IF(AS58&lt;AQ58,Deducciones_Bonus_Tablas!$Q$33,0)))+VLOOKUP(MIN(AS58,AU58),Deducciones_Bonus_Tablas!$H$2:$I$41,2,FALSE)*(IF(N58=R58,Deducciones_Bonus_Tablas!$N$34,IF(ABS(AS58-AU58)&lt;=4,Deducciones_Bonus_Tablas!$N$32,IF(ABS(AS58-AU58)&lt;=10,Deducciones_Bonus_Tablas!$N$33,IF(ABS(AS58-AU58)&gt;10,Deducciones_Bonus_Tablas!$N$34))))+IF(AU58&gt;AS58,Deducciones_Bonus_Tablas!$Q$31,IF(AU58&lt;AS58,Deducciones_Bonus_Tablas!$Q$33,0))))</f>
        <v/>
      </c>
      <c r="AJ58" s="15" t="str">
        <f t="shared" ref="AJ58:AJ61" si="126">IF(W58="","",IF(OR(W58="CAIDA",W58="CORTO"),"",IF(SUM(AC58:AE58)=0,W58*(SUM(AZ58:BD58)+BG58),"COMBO")))</f>
        <v/>
      </c>
      <c r="AK58" s="15" t="str">
        <f t="shared" ref="AK58:AK61" si="127">IF(X58="","",IF(OR(X58="CAIDA",X58="CORTO"),"",IF(SUM(AC58:AE58)=0,X58*(SUM(BA58:BE58)+BG58),"COMBO")))</f>
        <v/>
      </c>
      <c r="AL58" s="15" t="str">
        <f t="shared" ref="AL58:AL61" si="128">IF(Y58="","",IF(OR(Y58="CAIDA",Y58="CORTO"),"",IF(SUM(AC58:AE58)=0,Y58*(SUM(BA58:BD58)+BF58+BG58),"COMBO")))</f>
        <v/>
      </c>
      <c r="AM58" s="15" t="str">
        <f>IF(OR(SUM(AC58:AE58)=3,AC58&lt;&gt;1),"",AF58*(SUM(BA58:BC58)+(W58*AZ58+X58*BE58)/(W58+X58)+BG58+IF(AW58&lt;&gt;AX58,Deducciones_Bonus_Tablas!$N$43,0))+X58*BD58)</f>
        <v/>
      </c>
      <c r="AN58" s="15" t="str">
        <f>IF(OR(SUM(AC58:AE58)=3,AD58&lt;&gt;1),"",AG58*(SUM(BA58:BC58)+(X58*BE58+Y58*BF58)/(X58+Y58)+BG58+IF(AX58&lt;&gt;AY58,Deducciones_Bonus_Tablas!$N$43,0))+Y58*BD58)</f>
        <v/>
      </c>
      <c r="AO58" s="15" t="str">
        <f>IF(OR(SUM(AC58:AE58)=3,AE58&lt;&gt;1),"",AH58*(SUM(BA58:BC58)+(W58*AZ58+Y58*BF58)/(W58+Y58)+BG58+IF(AW58&lt;&gt;AY58,Deducciones_Bonus_Tablas!$N$43,0))+Y58*BD58)</f>
        <v/>
      </c>
      <c r="AP58" s="15" t="str">
        <f>IF(SUM(AC58:AE58)&lt;&gt;3,"",AI58*(SUM(BA58:BC58)+(W58*AZ58+X58*BE58+Y58*BF58)/(W58+X58+BF58)+BG58+Deducciones_Bonus_Tablas!$N$44+(COUNTA(_xlfn.UNIQUE(AW58:AY58,TRUE,FALSE))-1)*Deducciones_Bonus_Tablas!$N$43)+Y58*BD58)</f>
        <v/>
      </c>
      <c r="AQ58" s="38" t="str">
        <f>IF(H58&lt;2,"",VLOOKUP(F58&amp;LEFT(G58,1),Table1[[Full_Name]:[METROS15]],Deducciones_Bonus_Tablas!$AE$1,FALSE))</f>
        <v/>
      </c>
      <c r="AR58" s="38" t="str">
        <f>IF(H58&lt;2,"",VLOOKUP(F58&amp;LEFT(G58,1),Table1[[Full_Name]:[METROS15]],Deducciones_Bonus_Tablas!$AD$1,FALSE))</f>
        <v/>
      </c>
      <c r="AS58" s="38" t="str">
        <f>IF(P58&lt;2,"",VLOOKUP(N58&amp;LEFT(O58,1),Table1[[Full_Name]:[METROS15]],Deducciones_Bonus_Tablas!$AE$1,FALSE))</f>
        <v/>
      </c>
      <c r="AT58" s="38" t="str">
        <f>IF(P58&lt;2,"",VLOOKUP(N58&amp;LEFT(O58,1),Table1[[Full_Name]:[METROS15]],Deducciones_Bonus_Tablas!$AD$1,FALSE))</f>
        <v/>
      </c>
      <c r="AU58" s="38" t="str">
        <f>IF(T58&lt;2,"",VLOOKUP(R58&amp;LEFT(S58,1),Table1[[Full_Name]:[METROS15]],Deducciones_Bonus_Tablas!$AE$1,FALSE))</f>
        <v/>
      </c>
      <c r="AV58" s="38" t="str">
        <f>IF(T58&lt;2,"",VLOOKUP(R58&amp;LEFT(S58,1),Table1[[Full_Name]:[METROS15]],Deducciones_Bonus_Tablas!$AD$1,FALSE))</f>
        <v/>
      </c>
      <c r="AW58" s="38" t="str">
        <f>IF(H58&lt;2,"",VLOOKUP(F58&amp;LEFT(G58,1),Table1[[Full_Name]:[METROS15]],Deducciones_Bonus_Tablas!$AC$1,FALSE))</f>
        <v/>
      </c>
      <c r="AX58" s="38" t="str">
        <f>IF(P58&lt;2,"",VLOOKUP(N58&amp;LEFT(O58,1),Table1[[Full_Name]:[METROS15]],Deducciones_Bonus_Tablas!$AC$1,FALSE))</f>
        <v/>
      </c>
      <c r="AY58" s="38" t="str">
        <f>IF(T58&lt;2,"",VLOOKUP(R58&amp;LEFT(S58,1),Table1[[Full_Name]:[METROS15]],Deducciones_Bonus_Tablas!$AC$1,FALSE))</f>
        <v/>
      </c>
      <c r="AZ58" s="54" t="str">
        <f>IF(F58="","",IF(OR(H58=0,H58=""),"CAIDA",IF(H58=1,"CORTO",IF(OR(BH58=2,BH58=3,BI58=1,BJ58=1,BL58=11),0,IF(SUM(AC58:AE58)=0,INDEX(Table1[[Full_Name]:[METROS15]],MATCH(F58&amp;LEFT(G58,1),Table1[Full_Name],0),MATCH("I"&amp;H58,Deducciones_Bonus_Tablas!$AB$2:$BN$2,0)),INDEX(Table1[[Full_Name]:[METROS15]],MATCH(F58&amp;LEFT(G58,1),Table1[Full_Name],0),MATCH("C"&amp;H58,Deducciones_Bonus_Tablas!$AB$2:$BN$2,0)))))))</f>
        <v/>
      </c>
      <c r="BA58" s="5" cm="1">
        <f t="array" ref="BA58">IF(OR(I58="",F58="",I58="B"),0,_xlfn.IFS($Z58=1,VLOOKUP($F58&amp;LEFT($G58,1),Table1[[Full_Name]:[METROS15]],MATCH("C"&amp;I58,Deducciones_Bonus_Tablas!$AB$2:$BN$2,0),FALSE),$AA58=1,VLOOKUP($N58&amp;LEFT($O58,1),Table1[[Full_Name]:[METROS15]],MATCH("C"&amp;I58,Deducciones_Bonus_Tablas!$AB$2:$BN$2,0),FALSE),$AB58=1,VLOOKUP($R58&amp;LEFT($S58,1),Table1[[Full_Name]:[METROS15]],MATCH("C"&amp;I58,Deducciones_Bonus_Tablas!$AB$2:$BN$2,0),FALSE),$AC58=1,AVERAGE(VLOOKUP($F58&amp;LEFT($G58,1),Table1[[Full_Name]:[METROS15]],MATCH("C"&amp;I58,Deducciones_Bonus_Tablas!$AB$2:$BN$2,0),FALSE),VLOOKUP($N58&amp;LEFT($O58,1),Table1[[Full_Name]:[METROS15]],MATCH("C"&amp;I58,Deducciones_Bonus_Tablas!$AB$2:$BN$2,0),FALSE)),$AD58=1,AVERAGE(VLOOKUP($R58&amp;LEFT($S58,1),Table1[[Full_Name]:[METROS15]],MATCH("C"&amp;I58,Deducciones_Bonus_Tablas!$AB$2:$BN$2,0),FALSE),VLOOKUP($N58&amp;LEFT($O58,1),Table1[[Full_Name]:[METROS15]],MATCH("C"&amp;I58,Deducciones_Bonus_Tablas!$AB$2:$BN$2,0),FALSE)),$AE58=1,AVERAGE(VLOOKUP($R58&amp;LEFT($S58,1),Table1[[Full_Name]:[METROS15]],MATCH("C"&amp;I58,Deducciones_Bonus_Tablas!$AB$2:$BN$2,0),FALSE),VLOOKUP($F58&amp;LEFT($G58,1),Table1[[Full_Name]:[METROS15]],MATCH("C"&amp;I58,Deducciones_Bonus_Tablas!$AB$2:$BN$2,0),FALSE))))</f>
        <v>0</v>
      </c>
      <c r="BB58" s="5" cm="1">
        <f t="array" ref="BB58">IF(OR(J58="",G58="",J58="B"),0,_xlfn.IFS($Z58=1,VLOOKUP($F58&amp;LEFT($G58,1),Table1[[Full_Name]:[METROS15]],MATCH("T"&amp;J58,Deducciones_Bonus_Tablas!$AB$2:$BN$2,0),FALSE),$AA58=1,VLOOKUP($N58&amp;LEFT($O58,1),Table1[[Full_Name]:[METROS15]],MATCH("T"&amp;J58,Deducciones_Bonus_Tablas!$AB$2:$BN$2,0),FALSE),$AB58=1,VLOOKUP($R58&amp;LEFT($S58,1),Table1[[Full_Name]:[METROS15]],MATCH("T"&amp;J58,Deducciones_Bonus_Tablas!$AB$2:$BN$2,0),FALSE),$AC58=1,AVERAGE(VLOOKUP($F58&amp;LEFT($G58,1),Table1[[Full_Name]:[METROS15]],MATCH("T"&amp;J58,Deducciones_Bonus_Tablas!$AB$2:$BN$2,0),FALSE),VLOOKUP($N58&amp;LEFT($O58,1),Table1[[Full_Name]:[METROS15]],MATCH("T"&amp;J58,Deducciones_Bonus_Tablas!$AB$2:$BN$2,0),FALSE)),$AD58=1,AVERAGE(VLOOKUP($R58&amp;LEFT($S58,1),Table1[[Full_Name]:[METROS15]],MATCH("T"&amp;J58,Deducciones_Bonus_Tablas!$AB$2:$BN$2,0),FALSE),VLOOKUP($N58&amp;LEFT($O58,1),Table1[[Full_Name]:[METROS15]],MATCH("T"&amp;J58,Deducciones_Bonus_Tablas!$AB$2:$BN$2,0),FALSE)),$AE58=1,AVERAGE(VLOOKUP($R58&amp;LEFT($S58,1),Table1[[Full_Name]:[METROS15]],MATCH("T"&amp;J58,Deducciones_Bonus_Tablas!$AB$2:$BN$2,0),FALSE),VLOOKUP($F58&amp;LEFT($G58,1),Table1[[Full_Name]:[METROS15]],MATCH("T"&amp;J58,Deducciones_Bonus_Tablas!$AB$2:$BN$2,0),FALSE))))</f>
        <v>0</v>
      </c>
      <c r="BC58" s="5" cm="1">
        <f t="array" ref="BC58">IF(OR(K58="",H58="",K58="B"),0,_xlfn.IFS($Z58=1,VLOOKUP($F58&amp;LEFT($G58,1),Table1[[Full_Name]:[METROS15]],MATCH("P"&amp;K58,Deducciones_Bonus_Tablas!$AB$2:$BN$2,0),FALSE),$AA58=1,VLOOKUP($N58&amp;LEFT($O58,1),Table1[[Full_Name]:[METROS15]],MATCH("P"&amp;K58,Deducciones_Bonus_Tablas!$AB$2:$BN$2,0),FALSE),$AB58=1,VLOOKUP($R58&amp;LEFT($S58,1),Table1[[Full_Name]:[METROS15]],MATCH("P"&amp;K58,Deducciones_Bonus_Tablas!$AB$2:$BN$2,0),FALSE),$AC58=1,AVERAGE(VLOOKUP($F58&amp;LEFT($G58,1),Table1[[Full_Name]:[METROS15]],MATCH("P"&amp;K58,Deducciones_Bonus_Tablas!$AB$2:$BN$2,0),FALSE),VLOOKUP($N58&amp;LEFT($O58,1),Table1[[Full_Name]:[METROS15]],MATCH("P"&amp;K58,Deducciones_Bonus_Tablas!$AB$2:$BN$2,0),FALSE)),$AD58=1,AVERAGE(VLOOKUP($R58&amp;LEFT($S58,1),Table1[[Full_Name]:[METROS15]],MATCH("P"&amp;K58,Deducciones_Bonus_Tablas!$AB$2:$BN$2,0),FALSE),VLOOKUP($N58&amp;LEFT($O58,1),Table1[[Full_Name]:[METROS15]],MATCH("P"&amp;K58,Deducciones_Bonus_Tablas!$AB$2:$BN$2,0),FALSE)),$AE58=1,AVERAGE(VLOOKUP($R58&amp;LEFT($S58,1),Table1[[Full_Name]:[METROS15]],MATCH("P"&amp;K58,Deducciones_Bonus_Tablas!$AB$2:$BN$2,0),FALSE),VLOOKUP($F58&amp;LEFT($G58,1),Table1[[Full_Name]:[METROS15]],MATCH("P"&amp;K58,Deducciones_Bonus_Tablas!$AB$2:$BN$2,0),FALSE))))</f>
        <v>0</v>
      </c>
      <c r="BD58" s="5">
        <f>IF(OR(F58="",AND(OR(L58="",L58="S"),BK58=0,OR(BI58=0,BI58=1),OR(BL58=0,BL58=11,AND(BL58=1,Q58&lt;3,T58&gt;1)),OR(BQ58=0,BQ58=11),BP58=0,BH58&lt;&gt;33,BM58&lt;&gt;33,BI58&lt;&gt;11,BN58&lt;&gt;11)),0,IF(Z58=1,VLOOKUP($F58&amp;LEFT($G58,1),Table1[[Full_Name]:[METROS15]],MATCH(IF(OR(BK58=1,BL58=1,BI58=11,BH58=33),"N",L58),Deducciones_Bonus_Tablas!$AB$2:$BN$2,0),FALSE),IF(OR(AA58=1,AND(AC58=1,SUM(AC58:AE58)=1),AND(AD58=1,OR(BP58=1,BQ58=1,BN58=11,BM58=33))),VLOOKUP($N58&amp;LEFT($O58,1),Table1[[Full_Name]:[METROS15]],MATCH(IF(OR(BP58=1,BQ58=1,BN58=11,BM58=33),"N",L58),Deducciones_Bonus_Tablas!$AB$2:$BN$2,0),FALSE),VLOOKUP($R58&amp;LEFT($S58,1),Table1[[Full_Name]:[METROS15]],MATCH(L58,Deducciones_Bonus_Tablas!$AB$2:$BN$2,0),FALSE))))</f>
        <v>0</v>
      </c>
      <c r="BE58" s="54" t="str">
        <f>IF(N58="","",IF(OR(P58=1,P58=0,BH58=22,BH58=33,BI58=11,BK58=1,BL58=1,BM58=2,BM58=3,BN58=1,BO58=1,BQ58=11),0,IF(SUM(AC58:AE58)=0,INDEX(Table1[[Full_Name]:[METROS15]],MATCH(N58&amp;LEFT(O58,1),Table1[Full_Name],0),MATCH("I"&amp;P58,Deducciones_Bonus_Tablas!$AB$2:$BN$2,0)),INDEX(Table1[[Full_Name]:[METROS15]],MATCH(N58&amp;LEFT(O58,1),Table1[Full_Name],0),MATCH("C"&amp;P58,Deducciones_Bonus_Tablas!$AB$2:$BN$2,0)))))</f>
        <v/>
      </c>
      <c r="BF58" s="54" t="str">
        <f>IF(R58="","",IF(OR(T58=1,T58=0,BM58=22,BM58=33,BN58=11,BP58=1,BQ58=1),0,IF(SUM(AC58:AE58)=0,INDEX(Table1[[Full_Name]:[METROS15]],MATCH(R58&amp;LEFT(S58,1),Table1[Full_Name],0),MATCH("I"&amp;T58,Deducciones_Bonus_Tablas!$AB$2:$BN$2,0)),INDEX(Table1[[Full_Name]:[METROS15]],MATCH(R58&amp;LEFT(S58,1),Table1[Full_Name],0),MATCH("C"&amp;T58,Deducciones_Bonus_Tablas!$AB$2:$BN$2,0)))))</f>
        <v/>
      </c>
      <c r="BG58" s="5">
        <f>IF(OR(BH58=2,BH58=3,BH58=33,BI58=1,BI58=11,BJ58=1,BM58=2,BM58=22,BM58=3,BM58=33,BN58=1,BN58=11,BO58=1),Deducciones_Bonus_Tablas!$N$45,0)+IF(AND(OR(BH58=2,BH58=3,BI58=1,BJ58=1),OR(BM58=33,BN58=11)),Deducciones_Bonus_Tablas!$N$46,0)</f>
        <v>0</v>
      </c>
      <c r="BH58" s="5">
        <f>IF(OR(H58&lt;2,P58&lt;2),0,IF(OR(AR58&lt;&gt;"E",AT58&lt;&gt;"E"),0,IF(AND(COUNTIF(Table2[Excepcion E],F58&amp;LEFT(G58,1))=1,COUNTIF(Table2[Excepcion E],N58&amp;LEFT(O58,1))=1),1,IF(COUNTIF(Table2[Excepcion E],F58&amp;LEFT(G58,1))=1,IF(F58=N58,2,IF(AND(AW58=AX58,G58=O58),3,4)),IF(COUNTIF(Table2[Excepcion E],N58&amp;LEFT(O58,1)),IF(F58=N58,22,IF(AND(AW58=AX58,G58=O58),33,4)),5)))))</f>
        <v>0</v>
      </c>
      <c r="BI58" s="5">
        <f>IF(OR(H58&lt;2,P58&lt;2),0,IF(AND(COUNTIF(Table2[Excepcion E],F58&amp;LEFT(G58,1))=1,AT58&lt;&gt;"E"),1,IF(AND(COUNTIF(Table2[Excepcion E],N58&amp;LEFT(O58,1))=1,AR58&lt;&gt;"E"),11,0)))</f>
        <v>0</v>
      </c>
      <c r="BJ58" s="5" t="str">
        <f t="shared" ref="BJ58:BJ61" si="129">IF(OR(H58&lt;2,P58&lt;2),"",IF(AND(F58=N58,OR(LEFT(G58,1)="8",LEFT(G58,1)="5"),LEFT(O58,1)="2"),1,0))</f>
        <v/>
      </c>
      <c r="BK58" s="5">
        <f t="shared" ref="BK58:BK61" si="130">IF(OR(H58&lt;2,P58&lt;2),0,IF(AND(F58=N58,OR(AND(LEFT(G58,1)="2",OR(LEFT(O58,1)="8",LEFT(O58,1)="5")),AND(LEFT(G58,1)="5",LEFT(O58,1)="8"))),1,0))</f>
        <v>0</v>
      </c>
      <c r="BL58" s="5">
        <f t="shared" ref="BL58:BL61" si="131">IF(OR(H58&lt;2,P58&lt;2),0,IF(AND(OR(AR58="A",AR58="B"),OR(AT58="E",AND(AT58="D",O58=8))),1,IF(AND(OR(AT58="A",AT58="B"),OR(AR58="E",AND(AR58="D",G58=8))),11,0)))</f>
        <v>0</v>
      </c>
      <c r="BM58" s="5">
        <f>IF(OR(P58&lt;2,T58&lt;2),0,IF(OR(AT58&lt;&gt;"E",AV58&lt;&gt;"E"),0,IF(AND(COUNTIF(Table2[Excepcion E],N58&amp;LEFT(O58,1))=1,COUNTIF(Table2[Excepcion E],R58&amp;LEFT(S58,1))=1),1,IF(COUNTIF(Table2[Excepcion E],N58&amp;LEFT(O58,1))=1,IF(N58=R58,2,IF(AND(AX58=AY58,O58=S58),3,4)),IF(COUNTIF(Table2[Excepcion E],R58&amp;LEFT(S58,1)),IF(N58=R58,22,IF(AND(AX58=AY58,O58=S58),33,4)),5)))))</f>
        <v>0</v>
      </c>
      <c r="BN58" s="5">
        <f>IF(OR(P58&lt;2,T58&lt;2),0,IF(AND(COUNTIF(Table2[Excepcion E],N58&amp;LEFT(O58,1))=1,AV58&lt;&gt;"E"),1,IF(AND(COUNTIF(Table2[Excepcion E],R58&amp;LEFT(S58,1))=1,AT58&lt;&gt;"E"),11,0)))</f>
        <v>0</v>
      </c>
      <c r="BO58" s="5" t="str">
        <f t="shared" ref="BO58:BO61" si="132">IF(OR(P58&lt;2,T58&lt;2),"",IF(AND(N58=R58,OR(LEFT(O58,1)="8",LEFT(O58,1)="5"),LEFT(S58,1)="2"),1,0))</f>
        <v/>
      </c>
      <c r="BP58" s="5">
        <f t="shared" ref="BP58:BP61" si="133">IF(OR(P58&lt;2,T58&lt;2),0,IF(AND(N58=R58,OR(AND(LEFT(O58,1)="2",OR(LEFT(S58,1)="8",LEFT(S58,1)="5")),AND(LEFT(O58,1)="5",LEFT(S58,1)="8"))),1,0))</f>
        <v>0</v>
      </c>
      <c r="BQ58" s="5">
        <f t="shared" ref="BQ58:BQ61" si="134">IF(OR(P58&lt;2,T58&lt;2),0,IF(AND(OR(AT58="A",AT58="B"),OR(AV58="E",AND(AV58="D",T58=8))),1,IF(AND(OR(AV58="A",AV58="B"),OR(AT58="E",AND(AT58="D",O58=8))),11,0)))</f>
        <v>0</v>
      </c>
    </row>
    <row r="59" spans="1:69" s="1" customFormat="1" ht="18.75" customHeight="1" x14ac:dyDescent="0.3">
      <c r="E59" s="328"/>
      <c r="F59" s="212"/>
      <c r="G59" s="243"/>
      <c r="H59" s="213"/>
      <c r="I59" s="215"/>
      <c r="J59" s="216"/>
      <c r="K59" s="217"/>
      <c r="L59" s="218"/>
      <c r="M59" s="219"/>
      <c r="N59" s="220"/>
      <c r="O59" s="213"/>
      <c r="P59" s="213"/>
      <c r="Q59" s="219"/>
      <c r="R59" s="220"/>
      <c r="S59" s="213"/>
      <c r="T59" s="221"/>
      <c r="U59" s="19" t="str" cm="1">
        <f t="array" aca="1" ref="U59" ca="1">IFERROR(IF(W59="","",IF(OR(W59="CAIDA",X59="CAIDA",AND(W59="CORTO",X59="")),0,ROUND(_xlfn.IFS(Z59=1,W59+AJ59,AA59=1,X59+AK59,AB59=1,Y59+AL59,AND(AC59=1,SUM(AC59:AE59)=1),AF59+AM59,AND(AD59=1,SUM(AC59:AE59)=1),AG59+AN59,AND(AE59=1,SUM(AC59:AE59)=1),AH59+AO59,AND(SUM(AC59:AE59)=2,AC59=1,AE59=1),MAX(AF59+OFFSET(AF59,0,7),AH59+OFFSET(AH59,0,7)),SUM(AC59:AE59)=3,AI59+AP59),1))),"Revisa")</f>
        <v/>
      </c>
      <c r="V59" s="38">
        <f>IF(F59="",0,IF(OR(F59&amp;G59=F60&amp;G60,F59&amp;G59=F61&amp;G61,F59&amp;G59=F57&amp;G57,F59&amp;G59=N60&amp;O60,F59&amp;G59=N61&amp;O61,F59&amp;G59=N57&amp;O57,F59&amp;G59=R60&amp;S60,F59&amp;G59=R61&amp;S61,F59&amp;G59=R57&amp;S57,F59&amp;G59=F58&amp;G58,F59&amp;G59=N58&amp;O58,F59&amp;G59=R58&amp;S58),1,IF(N59="",0,IF(OR(N59&amp;O59=F60&amp;G60,N59&amp;O59=F61&amp;G61,N59&amp;O59=F57&amp;G57,N59&amp;O59=N60&amp;O60,N59&amp;O59=N61&amp;O61,N59&amp;O59=N57&amp;O57,N59&amp;O59=R60&amp;S60,N59&amp;O59=R61&amp;S61,N59&amp;O59=R57&amp;S57,N59&amp;O59=F58&amp;G58,N59&amp;O59=N58&amp;O58,N59&amp;O59=R58&amp;S58),1,IF(R59="",0,IF(OR(R59&amp;S59=F60&amp;G60,R59&amp;S59=F61&amp;G61,R59&amp;S59=F57&amp;G57,R59&amp;S59=N60&amp;O60,R59&amp;S59=N61&amp;O61,R59&amp;S59=N57,O57,R59&amp;S59=R60&amp;S60,R59&amp;S59=R61&amp;S61,R59&amp;S59=R57&amp;S57,R59&amp;S59=F58&amp;G58,R59&amp;S59=N58&amp;O58,R59&amp;S59=R58&amp;S58),1,0))))))</f>
        <v>0</v>
      </c>
      <c r="W59" s="15" t="str">
        <f>IF(H59="","",IF(H59=0,"CAIDA",IF(H59=1,"CORTO",VLOOKUP(F59&amp;LEFT(G59,1),Table1[[Full_Name]:[METROS15]],Deducciones_Bonus_Tablas!$AF$1,FALSE))))</f>
        <v/>
      </c>
      <c r="X59" s="15" t="str">
        <f>IF(P59="","",IF(P59=0,"CAIDA",IF(P59=1,"CORTO",VLOOKUP(N59&amp;LEFT(O59,1),Table1[[Full_Name]:[METROS15]],Deducciones_Bonus_Tablas!$AF$1,FALSE))))</f>
        <v/>
      </c>
      <c r="Y59" s="15" t="str">
        <f>IF(T59="","",IF(T59=0,"CAIDA",IF(T59=1,"CORTO",VLOOKUP(R59&amp;LEFT(S59,1),Table1[[Full_Name]:[METROS15]],Deducciones_Bonus_Tablas!$AF$1,FALSE))))</f>
        <v/>
      </c>
      <c r="Z59" s="38">
        <f t="shared" si="120"/>
        <v>1</v>
      </c>
      <c r="AA59" s="38">
        <f t="shared" si="121"/>
        <v>1</v>
      </c>
      <c r="AB59" s="38">
        <f t="shared" si="122"/>
        <v>1</v>
      </c>
      <c r="AC59" s="38">
        <f t="shared" si="123"/>
        <v>0</v>
      </c>
      <c r="AD59" s="38">
        <f t="shared" si="124"/>
        <v>0</v>
      </c>
      <c r="AE59" s="38">
        <f t="shared" si="125"/>
        <v>0</v>
      </c>
      <c r="AF59" s="15" t="str">
        <f>IF(AC59=0,"",MAX(W59,X59)+VLOOKUP(MIN(AQ59,AS59),Deducciones_Bonus_Tablas!$H$2:$I$41,2,FALSE)*(IF(F59=N59,Deducciones_Bonus_Tablas!$N$34,IF(ABS(AQ59-AS59)&lt;=4,Deducciones_Bonus_Tablas!$N$32,IF(ABS(AQ59-AS59)&lt;=10,Deducciones_Bonus_Tablas!$N$33,IF(ABS(AQ59-AS59)&gt;10,Deducciones_Bonus_Tablas!$N$34))))+IF(AS59&gt;AQ59,Deducciones_Bonus_Tablas!$Q$31,IF(AS59&lt;AQ59,Deducciones_Bonus_Tablas!$Q$33,0))))</f>
        <v/>
      </c>
      <c r="AG59" s="15" t="str">
        <f>IF(AD59=0,"",MAX(X59,Y59)+VLOOKUP(MIN(AS59,AU59),Deducciones_Bonus_Tablas!$H$2:$I$41,2,FALSE)*(IF(N59=R59,Deducciones_Bonus_Tablas!$N$34,IF(ABS(AS59-AU59)&lt;=4,Deducciones_Bonus_Tablas!$N$32,IF(ABS(AS59-AU59)&lt;=10,Deducciones_Bonus_Tablas!$N$33,IF(ABS(AS59-AU59)&gt;10,Deducciones_Bonus_Tablas!$N$34))))+IF(AU59&gt;AS59,Deducciones_Bonus_Tablas!$Q$31,IF(AU59&lt;AS59,Deducciones_Bonus_Tablas!$Q$33,0))))</f>
        <v/>
      </c>
      <c r="AH59" s="15" t="str">
        <f>IF(AE59=0,"",MAX(W59,Y59)+VLOOKUP(MIN(AQ59,AU59),Deducciones_Bonus_Tablas!$H$2:$I$41,2,FALSE)*(IF(F59=R59,Deducciones_Bonus_Tablas!$N$34,IF(ABS(AQ59-AU59)&lt;=4,Deducciones_Bonus_Tablas!$N$32,IF(ABS(AQ59-AU59)&lt;=10,Deducciones_Bonus_Tablas!$N$33,IF(ABS(AQ59-AU59)&gt;10,Deducciones_Bonus_Tablas!$N$34))))+IF(AU59&gt;AQ59,Deducciones_Bonus_Tablas!$Q$31,IF(AU59&lt;AQ59,Deducciones_Bonus_Tablas!$Q$33,0))))</f>
        <v/>
      </c>
      <c r="AI59" s="15" t="str">
        <f>IF(OR(AC59&lt;&gt;1,AD59&lt;&gt;1,AE59&lt;&gt;1),"",MAX(W59,X59,Y59)+VLOOKUP(MIN(AQ59,AS59),Deducciones_Bonus_Tablas!$H$2:$I$41,2,FALSE)*(IF(F59=N59,Deducciones_Bonus_Tablas!$N$34,IF(ABS(AQ59-AS59)&lt;=4,Deducciones_Bonus_Tablas!$N$32,IF(ABS(AQ59-AS59)&lt;=10,Deducciones_Bonus_Tablas!$N$33,IF(ABS(AQ59-AS59)&gt;10,Deducciones_Bonus_Tablas!$N$34))))+IF(AS59&gt;AQ59,Deducciones_Bonus_Tablas!$Q$31,IF(AS59&lt;AQ59,Deducciones_Bonus_Tablas!$Q$33,0)))+VLOOKUP(MIN(AS59,AU59),Deducciones_Bonus_Tablas!$H$2:$I$41,2,FALSE)*(IF(N59=R59,Deducciones_Bonus_Tablas!$N$34,IF(ABS(AS59-AU59)&lt;=4,Deducciones_Bonus_Tablas!$N$32,IF(ABS(AS59-AU59)&lt;=10,Deducciones_Bonus_Tablas!$N$33,IF(ABS(AS59-AU59)&gt;10,Deducciones_Bonus_Tablas!$N$34))))+IF(AU59&gt;AS59,Deducciones_Bonus_Tablas!$Q$31,IF(AU59&lt;AS59,Deducciones_Bonus_Tablas!$Q$33,0))))</f>
        <v/>
      </c>
      <c r="AJ59" s="15" t="str">
        <f t="shared" si="126"/>
        <v/>
      </c>
      <c r="AK59" s="15" t="str">
        <f t="shared" si="127"/>
        <v/>
      </c>
      <c r="AL59" s="15" t="str">
        <f t="shared" si="128"/>
        <v/>
      </c>
      <c r="AM59" s="15" t="str">
        <f>IF(OR(SUM(AC59:AE59)=3,AC59&lt;&gt;1),"",AF59*(SUM(BA59:BC59)+(W59*AZ59+X59*BE59)/(W59+X59)+BG59+IF(AW59&lt;&gt;AX59,Deducciones_Bonus_Tablas!$N$43,0))+X59*BD59)</f>
        <v/>
      </c>
      <c r="AN59" s="15" t="str">
        <f>IF(OR(SUM(AC59:AE59)=3,AD59&lt;&gt;1),"",AG59*(SUM(BA59:BC59)+(X59*BE59+Y59*BF59)/(X59+Y59)+BG59+IF(AX59&lt;&gt;AY59,Deducciones_Bonus_Tablas!$N$43,0))+Y59*BD59)</f>
        <v/>
      </c>
      <c r="AO59" s="15" t="str">
        <f>IF(OR(SUM(AC59:AE59)=3,AE59&lt;&gt;1),"",AH59*(SUM(BA59:BC59)+(W59*AZ59+Y59*BF59)/(W59+Y59)+BG59+IF(AW59&lt;&gt;AY59,Deducciones_Bonus_Tablas!$N$43,0))+Y59*BD59)</f>
        <v/>
      </c>
      <c r="AP59" s="15" t="str">
        <f>IF(SUM(AC59:AE59)&lt;&gt;3,"",AI59*(SUM(BA59:BC59)+(W59*AZ59+X59*BE59+Y59*BF59)/(W59+X59+BF59)+BG59+Deducciones_Bonus_Tablas!$N$44+(COUNTA(_xlfn.UNIQUE(AW59:AY59,TRUE,FALSE))-1)*Deducciones_Bonus_Tablas!$N$43)+Y59*BD59)</f>
        <v/>
      </c>
      <c r="AQ59" s="38" t="str">
        <f>IF(H59&lt;2,"",VLOOKUP(F59&amp;LEFT(G59,1),Table1[[Full_Name]:[METROS15]],Deducciones_Bonus_Tablas!$AE$1,FALSE))</f>
        <v/>
      </c>
      <c r="AR59" s="38" t="str">
        <f>IF(H59&lt;2,"",VLOOKUP(F59&amp;LEFT(G59,1),Table1[[Full_Name]:[METROS15]],Deducciones_Bonus_Tablas!$AD$1,FALSE))</f>
        <v/>
      </c>
      <c r="AS59" s="38" t="str">
        <f>IF(P59&lt;2,"",VLOOKUP(N59&amp;LEFT(O59,1),Table1[[Full_Name]:[METROS15]],Deducciones_Bonus_Tablas!$AE$1,FALSE))</f>
        <v/>
      </c>
      <c r="AT59" s="38" t="str">
        <f>IF(P59&lt;2,"",VLOOKUP(N59&amp;LEFT(O59,1),Table1[[Full_Name]:[METROS15]],Deducciones_Bonus_Tablas!$AD$1,FALSE))</f>
        <v/>
      </c>
      <c r="AU59" s="38" t="str">
        <f>IF(T59&lt;2,"",VLOOKUP(R59&amp;LEFT(S59,1),Table1[[Full_Name]:[METROS15]],Deducciones_Bonus_Tablas!$AE$1,FALSE))</f>
        <v/>
      </c>
      <c r="AV59" s="38" t="str">
        <f>IF(T59&lt;2,"",VLOOKUP(R59&amp;LEFT(S59,1),Table1[[Full_Name]:[METROS15]],Deducciones_Bonus_Tablas!$AD$1,FALSE))</f>
        <v/>
      </c>
      <c r="AW59" s="38" t="str">
        <f>IF(H59&lt;2,"",VLOOKUP(F59&amp;LEFT(G59,1),Table1[[Full_Name]:[METROS15]],Deducciones_Bonus_Tablas!$AC$1,FALSE))</f>
        <v/>
      </c>
      <c r="AX59" s="38" t="str">
        <f>IF(P59&lt;2,"",VLOOKUP(N59&amp;LEFT(O59,1),Table1[[Full_Name]:[METROS15]],Deducciones_Bonus_Tablas!$AC$1,FALSE))</f>
        <v/>
      </c>
      <c r="AY59" s="38" t="str">
        <f>IF(T59&lt;2,"",VLOOKUP(R59&amp;LEFT(S59,1),Table1[[Full_Name]:[METROS15]],Deducciones_Bonus_Tablas!$AC$1,FALSE))</f>
        <v/>
      </c>
      <c r="AZ59" s="54" t="str">
        <f>IF(F59="","",IF(OR(H59=0,H59=""),"CAIDA",IF(H59=1,"CORTO",IF(OR(BH59=2,BH59=3,BI59=1,BJ59=1,BL59=11),0,IF(SUM(AC59:AE59)=0,INDEX(Table1[[Full_Name]:[METROS15]],MATCH(F59&amp;LEFT(G59,1),Table1[Full_Name],0),MATCH("I"&amp;H59,Deducciones_Bonus_Tablas!$AB$2:$BN$2,0)),INDEX(Table1[[Full_Name]:[METROS15]],MATCH(F59&amp;LEFT(G59,1),Table1[Full_Name],0),MATCH("C"&amp;H59,Deducciones_Bonus_Tablas!$AB$2:$BN$2,0)))))))</f>
        <v/>
      </c>
      <c r="BA59" s="5" cm="1">
        <f t="array" ref="BA59">IF(OR(I59="",F59="",I59="B"),0,_xlfn.IFS($Z59=1,VLOOKUP($F59&amp;LEFT($G59,1),Table1[[Full_Name]:[METROS15]],MATCH("C"&amp;I59,Deducciones_Bonus_Tablas!$AB$2:$BN$2,0),FALSE),$AA59=1,VLOOKUP($N59&amp;LEFT($O59,1),Table1[[Full_Name]:[METROS15]],MATCH("C"&amp;I59,Deducciones_Bonus_Tablas!$AB$2:$BN$2,0),FALSE),$AB59=1,VLOOKUP($R59&amp;LEFT($S59,1),Table1[[Full_Name]:[METROS15]],MATCH("C"&amp;I59,Deducciones_Bonus_Tablas!$AB$2:$BN$2,0),FALSE),$AC59=1,AVERAGE(VLOOKUP($F59&amp;LEFT($G59,1),Table1[[Full_Name]:[METROS15]],MATCH("C"&amp;I59,Deducciones_Bonus_Tablas!$AB$2:$BN$2,0),FALSE),VLOOKUP($N59&amp;LEFT($O59,1),Table1[[Full_Name]:[METROS15]],MATCH("C"&amp;I59,Deducciones_Bonus_Tablas!$AB$2:$BN$2,0),FALSE)),$AD59=1,AVERAGE(VLOOKUP($R59&amp;LEFT($S59,1),Table1[[Full_Name]:[METROS15]],MATCH("C"&amp;I59,Deducciones_Bonus_Tablas!$AB$2:$BN$2,0),FALSE),VLOOKUP($N59&amp;LEFT($O59,1),Table1[[Full_Name]:[METROS15]],MATCH("C"&amp;I59,Deducciones_Bonus_Tablas!$AB$2:$BN$2,0),FALSE)),$AE59=1,AVERAGE(VLOOKUP($R59&amp;LEFT($S59,1),Table1[[Full_Name]:[METROS15]],MATCH("C"&amp;I59,Deducciones_Bonus_Tablas!$AB$2:$BN$2,0),FALSE),VLOOKUP($F59&amp;LEFT($G59,1),Table1[[Full_Name]:[METROS15]],MATCH("C"&amp;I59,Deducciones_Bonus_Tablas!$AB$2:$BN$2,0),FALSE))))</f>
        <v>0</v>
      </c>
      <c r="BB59" s="5" cm="1">
        <f t="array" ref="BB59">IF(OR(J59="",G59="",J59="B"),0,_xlfn.IFS($Z59=1,VLOOKUP($F59&amp;LEFT($G59,1),Table1[[Full_Name]:[METROS15]],MATCH("T"&amp;J59,Deducciones_Bonus_Tablas!$AB$2:$BN$2,0),FALSE),$AA59=1,VLOOKUP($N59&amp;LEFT($O59,1),Table1[[Full_Name]:[METROS15]],MATCH("T"&amp;J59,Deducciones_Bonus_Tablas!$AB$2:$BN$2,0),FALSE),$AB59=1,VLOOKUP($R59&amp;LEFT($S59,1),Table1[[Full_Name]:[METROS15]],MATCH("T"&amp;J59,Deducciones_Bonus_Tablas!$AB$2:$BN$2,0),FALSE),$AC59=1,AVERAGE(VLOOKUP($F59&amp;LEFT($G59,1),Table1[[Full_Name]:[METROS15]],MATCH("T"&amp;J59,Deducciones_Bonus_Tablas!$AB$2:$BN$2,0),FALSE),VLOOKUP($N59&amp;LEFT($O59,1),Table1[[Full_Name]:[METROS15]],MATCH("T"&amp;J59,Deducciones_Bonus_Tablas!$AB$2:$BN$2,0),FALSE)),$AD59=1,AVERAGE(VLOOKUP($R59&amp;LEFT($S59,1),Table1[[Full_Name]:[METROS15]],MATCH("T"&amp;J59,Deducciones_Bonus_Tablas!$AB$2:$BN$2,0),FALSE),VLOOKUP($N59&amp;LEFT($O59,1),Table1[[Full_Name]:[METROS15]],MATCH("T"&amp;J59,Deducciones_Bonus_Tablas!$AB$2:$BN$2,0),FALSE)),$AE59=1,AVERAGE(VLOOKUP($R59&amp;LEFT($S59,1),Table1[[Full_Name]:[METROS15]],MATCH("T"&amp;J59,Deducciones_Bonus_Tablas!$AB$2:$BN$2,0),FALSE),VLOOKUP($F59&amp;LEFT($G59,1),Table1[[Full_Name]:[METROS15]],MATCH("T"&amp;J59,Deducciones_Bonus_Tablas!$AB$2:$BN$2,0),FALSE))))</f>
        <v>0</v>
      </c>
      <c r="BC59" s="5" cm="1">
        <f t="array" ref="BC59">IF(OR(K59="",H59="",K59="B"),0,_xlfn.IFS($Z59=1,VLOOKUP($F59&amp;LEFT($G59,1),Table1[[Full_Name]:[METROS15]],MATCH("P"&amp;K59,Deducciones_Bonus_Tablas!$AB$2:$BN$2,0),FALSE),$AA59=1,VLOOKUP($N59&amp;LEFT($O59,1),Table1[[Full_Name]:[METROS15]],MATCH("P"&amp;K59,Deducciones_Bonus_Tablas!$AB$2:$BN$2,0),FALSE),$AB59=1,VLOOKUP($R59&amp;LEFT($S59,1),Table1[[Full_Name]:[METROS15]],MATCH("P"&amp;K59,Deducciones_Bonus_Tablas!$AB$2:$BN$2,0),FALSE),$AC59=1,AVERAGE(VLOOKUP($F59&amp;LEFT($G59,1),Table1[[Full_Name]:[METROS15]],MATCH("P"&amp;K59,Deducciones_Bonus_Tablas!$AB$2:$BN$2,0),FALSE),VLOOKUP($N59&amp;LEFT($O59,1),Table1[[Full_Name]:[METROS15]],MATCH("P"&amp;K59,Deducciones_Bonus_Tablas!$AB$2:$BN$2,0),FALSE)),$AD59=1,AVERAGE(VLOOKUP($R59&amp;LEFT($S59,1),Table1[[Full_Name]:[METROS15]],MATCH("P"&amp;K59,Deducciones_Bonus_Tablas!$AB$2:$BN$2,0),FALSE),VLOOKUP($N59&amp;LEFT($O59,1),Table1[[Full_Name]:[METROS15]],MATCH("P"&amp;K59,Deducciones_Bonus_Tablas!$AB$2:$BN$2,0),FALSE)),$AE59=1,AVERAGE(VLOOKUP($R59&amp;LEFT($S59,1),Table1[[Full_Name]:[METROS15]],MATCH("P"&amp;K59,Deducciones_Bonus_Tablas!$AB$2:$BN$2,0),FALSE),VLOOKUP($F59&amp;LEFT($G59,1),Table1[[Full_Name]:[METROS15]],MATCH("P"&amp;K59,Deducciones_Bonus_Tablas!$AB$2:$BN$2,0),FALSE))))</f>
        <v>0</v>
      </c>
      <c r="BD59" s="5">
        <f>IF(OR(F59="",AND(OR(L59="",L59="S"),BK59=0,OR(BI59=0,BI59=1),OR(BL59=0,BL59=11,AND(BL59=1,Q59&lt;3,T59&gt;1)),OR(BQ59=0,BQ59=11),BP59=0,BH59&lt;&gt;33,BM59&lt;&gt;33,BI59&lt;&gt;11,BN59&lt;&gt;11)),0,IF(Z59=1,VLOOKUP($F59&amp;LEFT($G59,1),Table1[[Full_Name]:[METROS15]],MATCH(IF(OR(BK59=1,BL59=1,BI59=11,BH59=33),"N",L59),Deducciones_Bonus_Tablas!$AB$2:$BN$2,0),FALSE),IF(OR(AA59=1,AND(AC59=1,SUM(AC59:AE59)=1),AND(AD59=1,OR(BP59=1,BQ59=1,BN59=11,BM59=33))),VLOOKUP($N59&amp;LEFT($O59,1),Table1[[Full_Name]:[METROS15]],MATCH(IF(OR(BP59=1,BQ59=1,BN59=11,BM59=33),"N",L59),Deducciones_Bonus_Tablas!$AB$2:$BN$2,0),FALSE),VLOOKUP($R59&amp;LEFT($S59,1),Table1[[Full_Name]:[METROS15]],MATCH(L59,Deducciones_Bonus_Tablas!$AB$2:$BN$2,0),FALSE))))</f>
        <v>0</v>
      </c>
      <c r="BE59" s="54" t="str">
        <f>IF(N59="","",IF(OR(P59=1,P59=0,BH59=22,BH59=33,BI59=11,BK59=1,BL59=1,BM59=2,BM59=3,BN59=1,BO59=1,BQ59=11),0,IF(SUM(AC59:AE59)=0,INDEX(Table1[[Full_Name]:[METROS15]],MATCH(N59&amp;LEFT(O59,1),Table1[Full_Name],0),MATCH("I"&amp;P59,Deducciones_Bonus_Tablas!$AB$2:$BN$2,0)),INDEX(Table1[[Full_Name]:[METROS15]],MATCH(N59&amp;LEFT(O59,1),Table1[Full_Name],0),MATCH("C"&amp;P59,Deducciones_Bonus_Tablas!$AB$2:$BN$2,0)))))</f>
        <v/>
      </c>
      <c r="BF59" s="54" t="str">
        <f>IF(R59="","",IF(OR(T59=1,T59=0,BM59=22,BM59=33,BN59=11,BP59=1,BQ59=1),0,IF(SUM(AC59:AE59)=0,INDEX(Table1[[Full_Name]:[METROS15]],MATCH(R59&amp;LEFT(S59,1),Table1[Full_Name],0),MATCH("I"&amp;T59,Deducciones_Bonus_Tablas!$AB$2:$BN$2,0)),INDEX(Table1[[Full_Name]:[METROS15]],MATCH(R59&amp;LEFT(S59,1),Table1[Full_Name],0),MATCH("C"&amp;T59,Deducciones_Bonus_Tablas!$AB$2:$BN$2,0)))))</f>
        <v/>
      </c>
      <c r="BG59" s="5">
        <f>IF(OR(BH59=2,BH59=3,BH59=33,BI59=1,BI59=11,BJ59=1,BM59=2,BM59=22,BM59=3,BM59=33,BN59=1,BN59=11,BO59=1),Deducciones_Bonus_Tablas!$N$45,0)+IF(AND(OR(BH59=2,BH59=3,BI59=1,BJ59=1),OR(BM59=33,BN59=11)),Deducciones_Bonus_Tablas!$N$46,0)</f>
        <v>0</v>
      </c>
      <c r="BH59" s="5">
        <f>IF(OR(H59&lt;2,P59&lt;2),0,IF(OR(AR59&lt;&gt;"E",AT59&lt;&gt;"E"),0,IF(AND(COUNTIF(Table2[Excepcion E],F59&amp;LEFT(G59,1))=1,COUNTIF(Table2[Excepcion E],N59&amp;LEFT(O59,1))=1),1,IF(COUNTIF(Table2[Excepcion E],F59&amp;LEFT(G59,1))=1,IF(F59=N59,2,IF(AND(AW59=AX59,G59=O59),3,4)),IF(COUNTIF(Table2[Excepcion E],N59&amp;LEFT(O59,1)),IF(F59=N59,22,IF(AND(AW59=AX59,G59=O59),33,4)),5)))))</f>
        <v>0</v>
      </c>
      <c r="BI59" s="5">
        <f>IF(OR(H59&lt;2,P59&lt;2),0,IF(AND(COUNTIF(Table2[Excepcion E],F59&amp;LEFT(G59,1))=1,AT59&lt;&gt;"E"),1,IF(AND(COUNTIF(Table2[Excepcion E],N59&amp;LEFT(O59,1))=1,AR59&lt;&gt;"E"),11,0)))</f>
        <v>0</v>
      </c>
      <c r="BJ59" s="5" t="str">
        <f t="shared" si="129"/>
        <v/>
      </c>
      <c r="BK59" s="5">
        <f t="shared" si="130"/>
        <v>0</v>
      </c>
      <c r="BL59" s="5">
        <f t="shared" si="131"/>
        <v>0</v>
      </c>
      <c r="BM59" s="5">
        <f>IF(OR(P59&lt;2,T59&lt;2),0,IF(OR(AT59&lt;&gt;"E",AV59&lt;&gt;"E"),0,IF(AND(COUNTIF(Table2[Excepcion E],N59&amp;LEFT(O59,1))=1,COUNTIF(Table2[Excepcion E],R59&amp;LEFT(S59,1))=1),1,IF(COUNTIF(Table2[Excepcion E],N59&amp;LEFT(O59,1))=1,IF(N59=R59,2,IF(AND(AX59=AY59,O59=S59),3,4)),IF(COUNTIF(Table2[Excepcion E],R59&amp;LEFT(S59,1)),IF(N59=R59,22,IF(AND(AX59=AY59,O59=S59),33,4)),5)))))</f>
        <v>0</v>
      </c>
      <c r="BN59" s="5">
        <f>IF(OR(P59&lt;2,T59&lt;2),0,IF(AND(COUNTIF(Table2[Excepcion E],N59&amp;LEFT(O59,1))=1,AV59&lt;&gt;"E"),1,IF(AND(COUNTIF(Table2[Excepcion E],R59&amp;LEFT(S59,1))=1,AT59&lt;&gt;"E"),11,0)))</f>
        <v>0</v>
      </c>
      <c r="BO59" s="5" t="str">
        <f t="shared" si="132"/>
        <v/>
      </c>
      <c r="BP59" s="5">
        <f t="shared" si="133"/>
        <v>0</v>
      </c>
      <c r="BQ59" s="5">
        <f t="shared" si="134"/>
        <v>0</v>
      </c>
    </row>
    <row r="60" spans="1:69" s="1" customFormat="1" ht="18.75" customHeight="1" x14ac:dyDescent="0.3">
      <c r="E60" s="328"/>
      <c r="F60" s="212"/>
      <c r="G60" s="243"/>
      <c r="H60" s="213"/>
      <c r="I60" s="215"/>
      <c r="J60" s="216"/>
      <c r="K60" s="217"/>
      <c r="L60" s="218"/>
      <c r="M60" s="219"/>
      <c r="N60" s="220"/>
      <c r="O60" s="213"/>
      <c r="P60" s="213"/>
      <c r="Q60" s="219"/>
      <c r="R60" s="220"/>
      <c r="S60" s="213"/>
      <c r="T60" s="221"/>
      <c r="U60" s="19" t="str" cm="1">
        <f t="array" aca="1" ref="U60" ca="1">IFERROR(IF(W60="","",IF(OR(W60="CAIDA",X60="CAIDA",AND(W60="CORTO",X60="")),0,ROUND(_xlfn.IFS(Z60=1,W60+AJ60,AA60=1,X60+AK60,AB60=1,Y60+AL60,AND(AC60=1,SUM(AC60:AE60)=1),AF60+AM60,AND(AD60=1,SUM(AC60:AE60)=1),AG60+AN60,AND(AE60=1,SUM(AC60:AE60)=1),AH60+AO60,AND(SUM(AC60:AE60)=2,AC60=1,AE60=1),MAX(AF60+OFFSET(AF60,0,7),AH60+OFFSET(AH60,0,7)),SUM(AC60:AE60)=3,AI60+AP60),1))),"Revisa")</f>
        <v/>
      </c>
      <c r="V60" s="38">
        <f>IF(F60="",0,IF(OR(F60&amp;G60=F61&amp;G61,F60&amp;G60=F57&amp;G57,F60&amp;G60=F58&amp;G58,F60&amp;G60=N61&amp;O61,F60&amp;G60=N57&amp;O57,F60&amp;G60=N58&amp;O58,F60&amp;G60=R61&amp;S61,F60&amp;G60=R57&amp;S57,F60&amp;G60=R58&amp;S58,F60&amp;G60=F59&amp;G59,F60&amp;G60=N59&amp;O59,F60&amp;G60=R59&amp;S59),1,IF(N60="",0,IF(OR(N60&amp;O60=F61&amp;G61,N60&amp;O60=F57&amp;G57,N60&amp;O60=F58&amp;G58,N60&amp;O60=N61&amp;O61,N60&amp;O60=N57&amp;O57,N60&amp;O60=N58&amp;O58,N60&amp;O60=R61&amp;S61,N60&amp;O60=R57&amp;S57,N60&amp;O60=R58&amp;S58,N60&amp;O60=F59&amp;G59,N60&amp;O60=N59&amp;O59,N60&amp;O60=R59&amp;S59),1,IF(R60="",0,IF(OR(R60&amp;S60=F61&amp;G61,R60&amp;S60=F57&amp;G57,R60&amp;S60=F58&amp;G58,R60&amp;S60=N61&amp;O61,R60&amp;S60=N57&amp;O57,R60&amp;S60=N58,O58,R60&amp;S60=R61&amp;S61,R60&amp;S60=R57&amp;S57,R60&amp;S60=R58&amp;S58,R60&amp;S60=F59&amp;G59,R60&amp;S60=N59&amp;O59,R60&amp;S60=R59&amp;S59),1,0))))))</f>
        <v>0</v>
      </c>
      <c r="W60" s="15" t="str">
        <f>IF(H60="","",IF(H60=0,"CAIDA",IF(H60=1,"CORTO",VLOOKUP(F60&amp;LEFT(G60,1),Table1[[Full_Name]:[METROS15]],Deducciones_Bonus_Tablas!$AF$1,FALSE))))</f>
        <v/>
      </c>
      <c r="X60" s="15" t="str">
        <f>IF(P60="","",IF(P60=0,"CAIDA",IF(P60=1,"CORTO",VLOOKUP(N60&amp;LEFT(O60,1),Table1[[Full_Name]:[METROS15]],Deducciones_Bonus_Tablas!$AF$1,FALSE))))</f>
        <v/>
      </c>
      <c r="Y60" s="15" t="str">
        <f>IF(T60="","",IF(T60=0,"CAIDA",IF(T60=1,"CORTO",VLOOKUP(R60&amp;LEFT(S60,1),Table1[[Full_Name]:[METROS15]],Deducciones_Bonus_Tablas!$AF$1,FALSE))))</f>
        <v/>
      </c>
      <c r="Z60" s="38">
        <f t="shared" si="120"/>
        <v>1</v>
      </c>
      <c r="AA60" s="38">
        <f t="shared" si="121"/>
        <v>1</v>
      </c>
      <c r="AB60" s="38">
        <f t="shared" si="122"/>
        <v>1</v>
      </c>
      <c r="AC60" s="38">
        <f t="shared" si="123"/>
        <v>0</v>
      </c>
      <c r="AD60" s="38">
        <f t="shared" si="124"/>
        <v>0</v>
      </c>
      <c r="AE60" s="38">
        <f t="shared" si="125"/>
        <v>0</v>
      </c>
      <c r="AF60" s="15" t="str">
        <f>IF(AC60=0,"",MAX(W60,X60)+VLOOKUP(MIN(AQ60,AS60),Deducciones_Bonus_Tablas!$H$2:$I$41,2,FALSE)*(IF(F60=N60,Deducciones_Bonus_Tablas!$N$34,IF(ABS(AQ60-AS60)&lt;=4,Deducciones_Bonus_Tablas!$N$32,IF(ABS(AQ60-AS60)&lt;=10,Deducciones_Bonus_Tablas!$N$33,IF(ABS(AQ60-AS60)&gt;10,Deducciones_Bonus_Tablas!$N$34))))+IF(AS60&gt;AQ60,Deducciones_Bonus_Tablas!$Q$31,IF(AS60&lt;AQ60,Deducciones_Bonus_Tablas!$Q$33,0))))</f>
        <v/>
      </c>
      <c r="AG60" s="15" t="str">
        <f>IF(AD60=0,"",MAX(X60,Y60)+VLOOKUP(MIN(AS60,AU60),Deducciones_Bonus_Tablas!$H$2:$I$41,2,FALSE)*(IF(N60=R60,Deducciones_Bonus_Tablas!$N$34,IF(ABS(AS60-AU60)&lt;=4,Deducciones_Bonus_Tablas!$N$32,IF(ABS(AS60-AU60)&lt;=10,Deducciones_Bonus_Tablas!$N$33,IF(ABS(AS60-AU60)&gt;10,Deducciones_Bonus_Tablas!$N$34))))+IF(AU60&gt;AS60,Deducciones_Bonus_Tablas!$Q$31,IF(AU60&lt;AS60,Deducciones_Bonus_Tablas!$Q$33,0))))</f>
        <v/>
      </c>
      <c r="AH60" s="15" t="str">
        <f>IF(AE60=0,"",MAX(W60,Y60)+VLOOKUP(MIN(AQ60,AU60),Deducciones_Bonus_Tablas!$H$2:$I$41,2,FALSE)*(IF(F60=R60,Deducciones_Bonus_Tablas!$N$34,IF(ABS(AQ60-AU60)&lt;=4,Deducciones_Bonus_Tablas!$N$32,IF(ABS(AQ60-AU60)&lt;=10,Deducciones_Bonus_Tablas!$N$33,IF(ABS(AQ60-AU60)&gt;10,Deducciones_Bonus_Tablas!$N$34))))+IF(AU60&gt;AQ60,Deducciones_Bonus_Tablas!$Q$31,IF(AU60&lt;AQ60,Deducciones_Bonus_Tablas!$Q$33,0))))</f>
        <v/>
      </c>
      <c r="AI60" s="15" t="str">
        <f>IF(OR(AC60&lt;&gt;1,AD60&lt;&gt;1,AE60&lt;&gt;1),"",MAX(W60,X60,Y60)+VLOOKUP(MIN(AQ60,AS60),Deducciones_Bonus_Tablas!$H$2:$I$41,2,FALSE)*(IF(F60=N60,Deducciones_Bonus_Tablas!$N$34,IF(ABS(AQ60-AS60)&lt;=4,Deducciones_Bonus_Tablas!$N$32,IF(ABS(AQ60-AS60)&lt;=10,Deducciones_Bonus_Tablas!$N$33,IF(ABS(AQ60-AS60)&gt;10,Deducciones_Bonus_Tablas!$N$34))))+IF(AS60&gt;AQ60,Deducciones_Bonus_Tablas!$Q$31,IF(AS60&lt;AQ60,Deducciones_Bonus_Tablas!$Q$33,0)))+VLOOKUP(MIN(AS60,AU60),Deducciones_Bonus_Tablas!$H$2:$I$41,2,FALSE)*(IF(N60=R60,Deducciones_Bonus_Tablas!$N$34,IF(ABS(AS60-AU60)&lt;=4,Deducciones_Bonus_Tablas!$N$32,IF(ABS(AS60-AU60)&lt;=10,Deducciones_Bonus_Tablas!$N$33,IF(ABS(AS60-AU60)&gt;10,Deducciones_Bonus_Tablas!$N$34))))+IF(AU60&gt;AS60,Deducciones_Bonus_Tablas!$Q$31,IF(AU60&lt;AS60,Deducciones_Bonus_Tablas!$Q$33,0))))</f>
        <v/>
      </c>
      <c r="AJ60" s="15" t="str">
        <f t="shared" si="126"/>
        <v/>
      </c>
      <c r="AK60" s="15" t="str">
        <f t="shared" si="127"/>
        <v/>
      </c>
      <c r="AL60" s="15" t="str">
        <f t="shared" si="128"/>
        <v/>
      </c>
      <c r="AM60" s="15" t="str">
        <f>IF(OR(SUM(AC60:AE60)=3,AC60&lt;&gt;1),"",AF60*(SUM(BA60:BC60)+(W60*AZ60+X60*BE60)/(W60+X60)+BG60+IF(AW60&lt;&gt;AX60,Deducciones_Bonus_Tablas!$N$43,0))+X60*BD60)</f>
        <v/>
      </c>
      <c r="AN60" s="15" t="str">
        <f>IF(OR(SUM(AC60:AE60)=3,AD60&lt;&gt;1),"",AG60*(SUM(BA60:BC60)+(X60*BE60+Y60*BF60)/(X60+Y60)+BG60+IF(AX60&lt;&gt;AY60,Deducciones_Bonus_Tablas!$N$43,0))+Y60*BD60)</f>
        <v/>
      </c>
      <c r="AO60" s="15" t="str">
        <f>IF(OR(SUM(AC60:AE60)=3,AE60&lt;&gt;1),"",AH60*(SUM(BA60:BC60)+(W60*AZ60+Y60*BF60)/(W60+Y60)+BG60+IF(AW60&lt;&gt;AY60,Deducciones_Bonus_Tablas!$N$43,0))+Y60*BD60)</f>
        <v/>
      </c>
      <c r="AP60" s="15" t="str">
        <f>IF(SUM(AC60:AE60)&lt;&gt;3,"",AI60*(SUM(BA60:BC60)+(W60*AZ60+X60*BE60+Y60*BF60)/(W60+X60+BF60)+BG60+Deducciones_Bonus_Tablas!$N$44+(COUNTA(_xlfn.UNIQUE(AW60:AY60,TRUE,FALSE))-1)*Deducciones_Bonus_Tablas!$N$43)+Y60*BD60)</f>
        <v/>
      </c>
      <c r="AQ60" s="38" t="str">
        <f>IF(H60&lt;2,"",VLOOKUP(F60&amp;LEFT(G60,1),Table1[[Full_Name]:[METROS15]],Deducciones_Bonus_Tablas!$AE$1,FALSE))</f>
        <v/>
      </c>
      <c r="AR60" s="38" t="str">
        <f>IF(H60&lt;2,"",VLOOKUP(F60&amp;LEFT(G60,1),Table1[[Full_Name]:[METROS15]],Deducciones_Bonus_Tablas!$AD$1,FALSE))</f>
        <v/>
      </c>
      <c r="AS60" s="38" t="str">
        <f>IF(P60&lt;2,"",VLOOKUP(N60&amp;LEFT(O60,1),Table1[[Full_Name]:[METROS15]],Deducciones_Bonus_Tablas!$AE$1,FALSE))</f>
        <v/>
      </c>
      <c r="AT60" s="38" t="str">
        <f>IF(P60&lt;2,"",VLOOKUP(N60&amp;LEFT(O60,1),Table1[[Full_Name]:[METROS15]],Deducciones_Bonus_Tablas!$AD$1,FALSE))</f>
        <v/>
      </c>
      <c r="AU60" s="38" t="str">
        <f>IF(T60&lt;2,"",VLOOKUP(R60&amp;LEFT(S60,1),Table1[[Full_Name]:[METROS15]],Deducciones_Bonus_Tablas!$AE$1,FALSE))</f>
        <v/>
      </c>
      <c r="AV60" s="38" t="str">
        <f>IF(T60&lt;2,"",VLOOKUP(R60&amp;LEFT(S60,1),Table1[[Full_Name]:[METROS15]],Deducciones_Bonus_Tablas!$AD$1,FALSE))</f>
        <v/>
      </c>
      <c r="AW60" s="38" t="str">
        <f>IF(H60&lt;2,"",VLOOKUP(F60&amp;LEFT(G60,1),Table1[[Full_Name]:[METROS15]],Deducciones_Bonus_Tablas!$AC$1,FALSE))</f>
        <v/>
      </c>
      <c r="AX60" s="38" t="str">
        <f>IF(P60&lt;2,"",VLOOKUP(N60&amp;LEFT(O60,1),Table1[[Full_Name]:[METROS15]],Deducciones_Bonus_Tablas!$AC$1,FALSE))</f>
        <v/>
      </c>
      <c r="AY60" s="38" t="str">
        <f>IF(T60&lt;2,"",VLOOKUP(R60&amp;LEFT(S60,1),Table1[[Full_Name]:[METROS15]],Deducciones_Bonus_Tablas!$AC$1,FALSE))</f>
        <v/>
      </c>
      <c r="AZ60" s="54" t="str">
        <f>IF(F60="","",IF(OR(H60=0,H60=""),"CAIDA",IF(H60=1,"CORTO",IF(OR(BH60=2,BH60=3,BI60=1,BJ60=1,BL60=11),0,IF(SUM(AC60:AE60)=0,INDEX(Table1[[Full_Name]:[METROS15]],MATCH(F60&amp;LEFT(G60,1),Table1[Full_Name],0),MATCH("I"&amp;H60,Deducciones_Bonus_Tablas!$AB$2:$BN$2,0)),INDEX(Table1[[Full_Name]:[METROS15]],MATCH(F60&amp;LEFT(G60,1),Table1[Full_Name],0),MATCH("C"&amp;H60,Deducciones_Bonus_Tablas!$AB$2:$BN$2,0)))))))</f>
        <v/>
      </c>
      <c r="BA60" s="5" cm="1">
        <f t="array" ref="BA60">IF(OR(I60="",F60="",I60="B"),0,_xlfn.IFS($Z60=1,VLOOKUP($F60&amp;LEFT($G60,1),Table1[[Full_Name]:[METROS15]],MATCH("C"&amp;I60,Deducciones_Bonus_Tablas!$AB$2:$BN$2,0),FALSE),$AA60=1,VLOOKUP($N60&amp;LEFT($O60,1),Table1[[Full_Name]:[METROS15]],MATCH("C"&amp;I60,Deducciones_Bonus_Tablas!$AB$2:$BN$2,0),FALSE),$AB60=1,VLOOKUP($R60&amp;LEFT($S60,1),Table1[[Full_Name]:[METROS15]],MATCH("C"&amp;I60,Deducciones_Bonus_Tablas!$AB$2:$BN$2,0),FALSE),$AC60=1,AVERAGE(VLOOKUP($F60&amp;LEFT($G60,1),Table1[[Full_Name]:[METROS15]],MATCH("C"&amp;I60,Deducciones_Bonus_Tablas!$AB$2:$BN$2,0),FALSE),VLOOKUP($N60&amp;LEFT($O60,1),Table1[[Full_Name]:[METROS15]],MATCH("C"&amp;I60,Deducciones_Bonus_Tablas!$AB$2:$BN$2,0),FALSE)),$AD60=1,AVERAGE(VLOOKUP($R60&amp;LEFT($S60,1),Table1[[Full_Name]:[METROS15]],MATCH("C"&amp;I60,Deducciones_Bonus_Tablas!$AB$2:$BN$2,0),FALSE),VLOOKUP($N60&amp;LEFT($O60,1),Table1[[Full_Name]:[METROS15]],MATCH("C"&amp;I60,Deducciones_Bonus_Tablas!$AB$2:$BN$2,0),FALSE)),$AE60=1,AVERAGE(VLOOKUP($R60&amp;LEFT($S60,1),Table1[[Full_Name]:[METROS15]],MATCH("C"&amp;I60,Deducciones_Bonus_Tablas!$AB$2:$BN$2,0),FALSE),VLOOKUP($F60&amp;LEFT($G60,1),Table1[[Full_Name]:[METROS15]],MATCH("C"&amp;I60,Deducciones_Bonus_Tablas!$AB$2:$BN$2,0),FALSE))))</f>
        <v>0</v>
      </c>
      <c r="BB60" s="5" cm="1">
        <f t="array" ref="BB60">IF(OR(J60="",G60="",J60="B"),0,_xlfn.IFS($Z60=1,VLOOKUP($F60&amp;LEFT($G60,1),Table1[[Full_Name]:[METROS15]],MATCH("T"&amp;J60,Deducciones_Bonus_Tablas!$AB$2:$BN$2,0),FALSE),$AA60=1,VLOOKUP($N60&amp;LEFT($O60,1),Table1[[Full_Name]:[METROS15]],MATCH("T"&amp;J60,Deducciones_Bonus_Tablas!$AB$2:$BN$2,0),FALSE),$AB60=1,VLOOKUP($R60&amp;LEFT($S60,1),Table1[[Full_Name]:[METROS15]],MATCH("T"&amp;J60,Deducciones_Bonus_Tablas!$AB$2:$BN$2,0),FALSE),$AC60=1,AVERAGE(VLOOKUP($F60&amp;LEFT($G60,1),Table1[[Full_Name]:[METROS15]],MATCH("T"&amp;J60,Deducciones_Bonus_Tablas!$AB$2:$BN$2,0),FALSE),VLOOKUP($N60&amp;LEFT($O60,1),Table1[[Full_Name]:[METROS15]],MATCH("T"&amp;J60,Deducciones_Bonus_Tablas!$AB$2:$BN$2,0),FALSE)),$AD60=1,AVERAGE(VLOOKUP($R60&amp;LEFT($S60,1),Table1[[Full_Name]:[METROS15]],MATCH("T"&amp;J60,Deducciones_Bonus_Tablas!$AB$2:$BN$2,0),FALSE),VLOOKUP($N60&amp;LEFT($O60,1),Table1[[Full_Name]:[METROS15]],MATCH("T"&amp;J60,Deducciones_Bonus_Tablas!$AB$2:$BN$2,0),FALSE)),$AE60=1,AVERAGE(VLOOKUP($R60&amp;LEFT($S60,1),Table1[[Full_Name]:[METROS15]],MATCH("T"&amp;J60,Deducciones_Bonus_Tablas!$AB$2:$BN$2,0),FALSE),VLOOKUP($F60&amp;LEFT($G60,1),Table1[[Full_Name]:[METROS15]],MATCH("T"&amp;J60,Deducciones_Bonus_Tablas!$AB$2:$BN$2,0),FALSE))))</f>
        <v>0</v>
      </c>
      <c r="BC60" s="5" cm="1">
        <f t="array" ref="BC60">IF(OR(K60="",H60="",K60="B"),0,_xlfn.IFS($Z60=1,VLOOKUP($F60&amp;LEFT($G60,1),Table1[[Full_Name]:[METROS15]],MATCH("P"&amp;K60,Deducciones_Bonus_Tablas!$AB$2:$BN$2,0),FALSE),$AA60=1,VLOOKUP($N60&amp;LEFT($O60,1),Table1[[Full_Name]:[METROS15]],MATCH("P"&amp;K60,Deducciones_Bonus_Tablas!$AB$2:$BN$2,0),FALSE),$AB60=1,VLOOKUP($R60&amp;LEFT($S60,1),Table1[[Full_Name]:[METROS15]],MATCH("P"&amp;K60,Deducciones_Bonus_Tablas!$AB$2:$BN$2,0),FALSE),$AC60=1,AVERAGE(VLOOKUP($F60&amp;LEFT($G60,1),Table1[[Full_Name]:[METROS15]],MATCH("P"&amp;K60,Deducciones_Bonus_Tablas!$AB$2:$BN$2,0),FALSE),VLOOKUP($N60&amp;LEFT($O60,1),Table1[[Full_Name]:[METROS15]],MATCH("P"&amp;K60,Deducciones_Bonus_Tablas!$AB$2:$BN$2,0),FALSE)),$AD60=1,AVERAGE(VLOOKUP($R60&amp;LEFT($S60,1),Table1[[Full_Name]:[METROS15]],MATCH("P"&amp;K60,Deducciones_Bonus_Tablas!$AB$2:$BN$2,0),FALSE),VLOOKUP($N60&amp;LEFT($O60,1),Table1[[Full_Name]:[METROS15]],MATCH("P"&amp;K60,Deducciones_Bonus_Tablas!$AB$2:$BN$2,0),FALSE)),$AE60=1,AVERAGE(VLOOKUP($R60&amp;LEFT($S60,1),Table1[[Full_Name]:[METROS15]],MATCH("P"&amp;K60,Deducciones_Bonus_Tablas!$AB$2:$BN$2,0),FALSE),VLOOKUP($F60&amp;LEFT($G60,1),Table1[[Full_Name]:[METROS15]],MATCH("P"&amp;K60,Deducciones_Bonus_Tablas!$AB$2:$BN$2,0),FALSE))))</f>
        <v>0</v>
      </c>
      <c r="BD60" s="5">
        <f>IF(OR(F60="",AND(OR(L60="",L60="S"),BK60=0,OR(BI60=0,BI60=1),OR(BL60=0,BL60=11,AND(BL60=1,Q60&lt;3,T60&gt;1)),OR(BQ60=0,BQ60=11),BP60=0,BH60&lt;&gt;33,BM60&lt;&gt;33,BI60&lt;&gt;11,BN60&lt;&gt;11)),0,IF(Z60=1,VLOOKUP($F60&amp;LEFT($G60,1),Table1[[Full_Name]:[METROS15]],MATCH(IF(OR(BK60=1,BL60=1,BI60=11,BH60=33),"N",L60),Deducciones_Bonus_Tablas!$AB$2:$BN$2,0),FALSE),IF(OR(AA60=1,AND(AC60=1,SUM(AC60:AE60)=1),AND(AD60=1,OR(BP60=1,BQ60=1,BN60=11,BM60=33))),VLOOKUP($N60&amp;LEFT($O60,1),Table1[[Full_Name]:[METROS15]],MATCH(IF(OR(BP60=1,BQ60=1,BN60=11,BM60=33),"N",L60),Deducciones_Bonus_Tablas!$AB$2:$BN$2,0),FALSE),VLOOKUP($R60&amp;LEFT($S60,1),Table1[[Full_Name]:[METROS15]],MATCH(L60,Deducciones_Bonus_Tablas!$AB$2:$BN$2,0),FALSE))))</f>
        <v>0</v>
      </c>
      <c r="BE60" s="54" t="str">
        <f>IF(N60="","",IF(OR(P60=1,P60=0,BH60=22,BH60=33,BI60=11,BK60=1,BL60=1,BM60=2,BM60=3,BN60=1,BO60=1,BQ60=11),0,IF(SUM(AC60:AE60)=0,INDEX(Table1[[Full_Name]:[METROS15]],MATCH(N60&amp;LEFT(O60,1),Table1[Full_Name],0),MATCH("I"&amp;P60,Deducciones_Bonus_Tablas!$AB$2:$BN$2,0)),INDEX(Table1[[Full_Name]:[METROS15]],MATCH(N60&amp;LEFT(O60,1),Table1[Full_Name],0),MATCH("C"&amp;P60,Deducciones_Bonus_Tablas!$AB$2:$BN$2,0)))))</f>
        <v/>
      </c>
      <c r="BF60" s="54" t="str">
        <f>IF(R60="","",IF(OR(T60=1,T60=0,BM60=22,BM60=33,BN60=11,BP60=1,BQ60=1),0,IF(SUM(AC60:AE60)=0,INDEX(Table1[[Full_Name]:[METROS15]],MATCH(R60&amp;LEFT(S60,1),Table1[Full_Name],0),MATCH("I"&amp;T60,Deducciones_Bonus_Tablas!$AB$2:$BN$2,0)),INDEX(Table1[[Full_Name]:[METROS15]],MATCH(R60&amp;LEFT(S60,1),Table1[Full_Name],0),MATCH("C"&amp;T60,Deducciones_Bonus_Tablas!$AB$2:$BN$2,0)))))</f>
        <v/>
      </c>
      <c r="BG60" s="5">
        <f>IF(OR(BH60=2,BH60=3,BH60=33,BI60=1,BI60=11,BJ60=1,BM60=2,BM60=22,BM60=3,BM60=33,BN60=1,BN60=11,BO60=1),Deducciones_Bonus_Tablas!$N$45,0)+IF(AND(OR(BH60=2,BH60=3,BI60=1,BJ60=1),OR(BM60=33,BN60=11)),Deducciones_Bonus_Tablas!$N$46,0)</f>
        <v>0</v>
      </c>
      <c r="BH60" s="5">
        <f>IF(OR(H60&lt;2,P60&lt;2),0,IF(OR(AR60&lt;&gt;"E",AT60&lt;&gt;"E"),0,IF(AND(COUNTIF(Table2[Excepcion E],F60&amp;LEFT(G60,1))=1,COUNTIF(Table2[Excepcion E],N60&amp;LEFT(O60,1))=1),1,IF(COUNTIF(Table2[Excepcion E],F60&amp;LEFT(G60,1))=1,IF(F60=N60,2,IF(AND(AW60=AX60,G60=O60),3,4)),IF(COUNTIF(Table2[Excepcion E],N60&amp;LEFT(O60,1)),IF(F60=N60,22,IF(AND(AW60=AX60,G60=O60),33,4)),5)))))</f>
        <v>0</v>
      </c>
      <c r="BI60" s="5">
        <f>IF(OR(H60&lt;2,P60&lt;2),0,IF(AND(COUNTIF(Table2[Excepcion E],F60&amp;LEFT(G60,1))=1,AT60&lt;&gt;"E"),1,IF(AND(COUNTIF(Table2[Excepcion E],N60&amp;LEFT(O60,1))=1,AR60&lt;&gt;"E"),11,0)))</f>
        <v>0</v>
      </c>
      <c r="BJ60" s="5" t="str">
        <f t="shared" si="129"/>
        <v/>
      </c>
      <c r="BK60" s="5">
        <f t="shared" si="130"/>
        <v>0</v>
      </c>
      <c r="BL60" s="5">
        <f t="shared" si="131"/>
        <v>0</v>
      </c>
      <c r="BM60" s="5">
        <f>IF(OR(P60&lt;2,T60&lt;2),0,IF(OR(AT60&lt;&gt;"E",AV60&lt;&gt;"E"),0,IF(AND(COUNTIF(Table2[Excepcion E],N60&amp;LEFT(O60,1))=1,COUNTIF(Table2[Excepcion E],R60&amp;LEFT(S60,1))=1),1,IF(COUNTIF(Table2[Excepcion E],N60&amp;LEFT(O60,1))=1,IF(N60=R60,2,IF(AND(AX60=AY60,O60=S60),3,4)),IF(COUNTIF(Table2[Excepcion E],R60&amp;LEFT(S60,1)),IF(N60=R60,22,IF(AND(AX60=AY60,O60=S60),33,4)),5)))))</f>
        <v>0</v>
      </c>
      <c r="BN60" s="5">
        <f>IF(OR(P60&lt;2,T60&lt;2),0,IF(AND(COUNTIF(Table2[Excepcion E],N60&amp;LEFT(O60,1))=1,AV60&lt;&gt;"E"),1,IF(AND(COUNTIF(Table2[Excepcion E],R60&amp;LEFT(S60,1))=1,AT60&lt;&gt;"E"),11,0)))</f>
        <v>0</v>
      </c>
      <c r="BO60" s="5" t="str">
        <f t="shared" si="132"/>
        <v/>
      </c>
      <c r="BP60" s="5">
        <f t="shared" si="133"/>
        <v>0</v>
      </c>
      <c r="BQ60" s="5">
        <f t="shared" si="134"/>
        <v>0</v>
      </c>
    </row>
    <row r="61" spans="1:69" s="1" customFormat="1" ht="18.75" customHeight="1" thickBot="1" x14ac:dyDescent="0.35">
      <c r="E61" s="329"/>
      <c r="F61" s="222"/>
      <c r="G61" s="244"/>
      <c r="H61" s="224"/>
      <c r="I61" s="225"/>
      <c r="J61" s="226"/>
      <c r="K61" s="227"/>
      <c r="L61" s="228"/>
      <c r="M61" s="229"/>
      <c r="N61" s="230"/>
      <c r="O61" s="223"/>
      <c r="P61" s="223"/>
      <c r="Q61" s="229"/>
      <c r="R61" s="230"/>
      <c r="S61" s="223"/>
      <c r="T61" s="231"/>
      <c r="U61" s="20" t="str" cm="1">
        <f t="array" aca="1" ref="U61" ca="1">IFERROR(IF(W61="","",IF(OR(W61="CAIDA",X61="CAIDA",AND(W61="CORTO",X61="")),0,ROUND(_xlfn.IFS(Z61=1,W61+AJ61,AA61=1,X61+AK61,AB61=1,Y61+AL61,AND(AC61=1,SUM(AC61:AE61)=1),AF61+AM61,AND(AD61=1,SUM(AC61:AE61)=1),AG61+AN61,AND(AE61=1,SUM(AC61:AE61)=1),AH61+AO61,AND(SUM(AC61:AE61)=2,AC61=1,AE61=1),MAX(AF61+OFFSET(AF61,0,7),AH61+OFFSET(AH61,0,7)),SUM(AC61:AE61)=3,AI61+AP61),1))),"Revisa")</f>
        <v/>
      </c>
      <c r="V61" s="38">
        <f>IF(F61="",0,IF(OR(F61&amp;G61=F57&amp;G57,F61&amp;G61=F58&amp;G58,F61&amp;G61=F59&amp;G59,F61&amp;G61=N57&amp;O57,F61&amp;G61=N58&amp;O58,F61&amp;G61=N59&amp;O59,F61&amp;G61=R57&amp;S57,F61&amp;G61=R58&amp;S58,F61&amp;G61=R59&amp;S59,F61&amp;G61=F60&amp;G60,F61&amp;G61=N60&amp;O60,F61&amp;G61=R60&amp;S60),1,IF(N61="",0,IF(OR(N61&amp;O61=F57&amp;G57,N61&amp;O61=F58&amp;G58,N61&amp;O61=F59&amp;G59,N61&amp;O61=N57&amp;O57,N61&amp;O61=N58&amp;O58,N61&amp;O61=N59&amp;O59,N61&amp;O61=R57&amp;S57,N61&amp;O61=R58&amp;S58,N61&amp;O61=R59&amp;S59,N61&amp;O61=F60&amp;G60,N61&amp;O61=N60&amp;O60,N61&amp;O61=R60&amp;S60),1,IF(R61="",0,IF(OR(R61&amp;S61=F57&amp;G57,R61&amp;S61=F58&amp;G58,R61&amp;S61=F59&amp;G59,R61&amp;S61=N57&amp;O57,R61&amp;S61=N58&amp;O58,R61&amp;S61=N59,O59,R61&amp;S61=R57&amp;S57,R61&amp;S61=R58&amp;S58,R61&amp;S61=R59&amp;S59,R61&amp;S61=F60&amp;G60,R61&amp;S61=N60&amp;O60,R61&amp;S61=R60&amp;S60),1,0))))))</f>
        <v>0</v>
      </c>
      <c r="W61" s="15" t="str">
        <f>IF(H61="","",IF(H61=0,"CAIDA",IF(H61=1,"CORTO",VLOOKUP(F61&amp;LEFT(G61,1),Table1[[Full_Name]:[METROS15]],Deducciones_Bonus_Tablas!$AF$1,FALSE))))</f>
        <v/>
      </c>
      <c r="X61" s="15" t="str">
        <f>IF(P61="","",IF(P61=0,"CAIDA",IF(P61=1,"CORTO",VLOOKUP(N61&amp;LEFT(O61,1),Table1[[Full_Name]:[METROS15]],Deducciones_Bonus_Tablas!$AF$1,FALSE))))</f>
        <v/>
      </c>
      <c r="Y61" s="15" t="str">
        <f>IF(T61="","",IF(T61=0,"CAIDA",IF(T61=1,"CORTO",VLOOKUP(R61&amp;LEFT(S61,1),Table1[[Full_Name]:[METROS15]],Deducciones_Bonus_Tablas!$AF$1,FALSE))))</f>
        <v/>
      </c>
      <c r="Z61" s="38">
        <f t="shared" si="120"/>
        <v>1</v>
      </c>
      <c r="AA61" s="38">
        <f t="shared" si="121"/>
        <v>1</v>
      </c>
      <c r="AB61" s="38">
        <f t="shared" si="122"/>
        <v>1</v>
      </c>
      <c r="AC61" s="38">
        <f t="shared" si="123"/>
        <v>0</v>
      </c>
      <c r="AD61" s="38">
        <f t="shared" si="124"/>
        <v>0</v>
      </c>
      <c r="AE61" s="38">
        <f t="shared" si="125"/>
        <v>0</v>
      </c>
      <c r="AF61" s="15" t="str">
        <f>IF(AC61=0,"",MAX(W61,X61)+VLOOKUP(MIN(AQ61,AS61),Deducciones_Bonus_Tablas!$H$2:$I$41,2,FALSE)*(IF(F61=N61,Deducciones_Bonus_Tablas!$N$34,IF(ABS(AQ61-AS61)&lt;=4,Deducciones_Bonus_Tablas!$N$32,IF(ABS(AQ61-AS61)&lt;=10,Deducciones_Bonus_Tablas!$N$33,IF(ABS(AQ61-AS61)&gt;10,Deducciones_Bonus_Tablas!$N$34))))+IF(AS61&gt;AQ61,Deducciones_Bonus_Tablas!$Q$31,IF(AS61&lt;AQ61,Deducciones_Bonus_Tablas!$Q$33,0))))</f>
        <v/>
      </c>
      <c r="AG61" s="15" t="str">
        <f>IF(AD61=0,"",MAX(X61,Y61)+VLOOKUP(MIN(AS61,AU61),Deducciones_Bonus_Tablas!$H$2:$I$41,2,FALSE)*(IF(N61=R61,Deducciones_Bonus_Tablas!$N$34,IF(ABS(AS61-AU61)&lt;=4,Deducciones_Bonus_Tablas!$N$32,IF(ABS(AS61-AU61)&lt;=10,Deducciones_Bonus_Tablas!$N$33,IF(ABS(AS61-AU61)&gt;10,Deducciones_Bonus_Tablas!$N$34))))+IF(AU61&gt;AS61,Deducciones_Bonus_Tablas!$Q$31,IF(AU61&lt;AS61,Deducciones_Bonus_Tablas!$Q$33,0))))</f>
        <v/>
      </c>
      <c r="AH61" s="15" t="str">
        <f>IF(AE61=0,"",MAX(W61,Y61)+VLOOKUP(MIN(AQ61,AU61),Deducciones_Bonus_Tablas!$H$2:$I$41,2,FALSE)*(IF(F61=R61,Deducciones_Bonus_Tablas!$N$34,IF(ABS(AQ61-AU61)&lt;=4,Deducciones_Bonus_Tablas!$N$32,IF(ABS(AQ61-AU61)&lt;=10,Deducciones_Bonus_Tablas!$N$33,IF(ABS(AQ61-AU61)&gt;10,Deducciones_Bonus_Tablas!$N$34))))+IF(AU61&gt;AQ61,Deducciones_Bonus_Tablas!$Q$31,IF(AU61&lt;AQ61,Deducciones_Bonus_Tablas!$Q$33,0))))</f>
        <v/>
      </c>
      <c r="AI61" s="15" t="str">
        <f>IF(OR(AC61&lt;&gt;1,AD61&lt;&gt;1,AE61&lt;&gt;1),"",MAX(W61,X61,Y61)+VLOOKUP(MIN(AQ61,AS61),Deducciones_Bonus_Tablas!$H$2:$I$41,2,FALSE)*(IF(F61=N61,Deducciones_Bonus_Tablas!$N$34,IF(ABS(AQ61-AS61)&lt;=4,Deducciones_Bonus_Tablas!$N$32,IF(ABS(AQ61-AS61)&lt;=10,Deducciones_Bonus_Tablas!$N$33,IF(ABS(AQ61-AS61)&gt;10,Deducciones_Bonus_Tablas!$N$34))))+IF(AS61&gt;AQ61,Deducciones_Bonus_Tablas!$Q$31,IF(AS61&lt;AQ61,Deducciones_Bonus_Tablas!$Q$33,0)))+VLOOKUP(MIN(AS61,AU61),Deducciones_Bonus_Tablas!$H$2:$I$41,2,FALSE)*(IF(N61=R61,Deducciones_Bonus_Tablas!$N$34,IF(ABS(AS61-AU61)&lt;=4,Deducciones_Bonus_Tablas!$N$32,IF(ABS(AS61-AU61)&lt;=10,Deducciones_Bonus_Tablas!$N$33,IF(ABS(AS61-AU61)&gt;10,Deducciones_Bonus_Tablas!$N$34))))+IF(AU61&gt;AS61,Deducciones_Bonus_Tablas!$Q$31,IF(AU61&lt;AS61,Deducciones_Bonus_Tablas!$Q$33,0))))</f>
        <v/>
      </c>
      <c r="AJ61" s="15" t="str">
        <f t="shared" si="126"/>
        <v/>
      </c>
      <c r="AK61" s="15" t="str">
        <f t="shared" si="127"/>
        <v/>
      </c>
      <c r="AL61" s="15" t="str">
        <f t="shared" si="128"/>
        <v/>
      </c>
      <c r="AM61" s="15" t="str">
        <f>IF(OR(SUM(AC61:AE61)=3,AC61&lt;&gt;1),"",AF61*(SUM(BA61:BC61)+(W61*AZ61+X61*BE61)/(W61+X61)+BG61+IF(AW61&lt;&gt;AX61,Deducciones_Bonus_Tablas!$N$43,0))+X61*BD61)</f>
        <v/>
      </c>
      <c r="AN61" s="15" t="str">
        <f>IF(OR(SUM(AC61:AE61)=3,AD61&lt;&gt;1),"",AG61*(SUM(BA61:BC61)+(X61*BE61+Y61*BF61)/(X61+Y61)+BG61+IF(AX61&lt;&gt;AY61,Deducciones_Bonus_Tablas!$N$43,0))+Y61*BD61)</f>
        <v/>
      </c>
      <c r="AO61" s="15" t="str">
        <f>IF(OR(SUM(AC61:AE61)=3,AE61&lt;&gt;1),"",AH61*(SUM(BA61:BC61)+(W61*AZ61+Y61*BF61)/(W61+Y61)+BG61+IF(AW61&lt;&gt;AY61,Deducciones_Bonus_Tablas!$N$43,0))+Y61*BD61)</f>
        <v/>
      </c>
      <c r="AP61" s="15" t="str">
        <f>IF(SUM(AC61:AE61)&lt;&gt;3,"",AI61*(SUM(BA61:BC61)+(W61*AZ61+X61*BE61+Y61*BF61)/(W61+X61+BF61)+BG61+Deducciones_Bonus_Tablas!$N$44+(COUNTA(_xlfn.UNIQUE(AW61:AY61,TRUE,FALSE))-1)*Deducciones_Bonus_Tablas!$N$43)+Y61*BD61)</f>
        <v/>
      </c>
      <c r="AQ61" s="38" t="str">
        <f>IF(H61&lt;2,"",VLOOKUP(F61&amp;LEFT(G61,1),Table1[[Full_Name]:[METROS15]],Deducciones_Bonus_Tablas!$AE$1,FALSE))</f>
        <v/>
      </c>
      <c r="AR61" s="38" t="str">
        <f>IF(H61&lt;2,"",VLOOKUP(F61&amp;LEFT(G61,1),Table1[[Full_Name]:[METROS15]],Deducciones_Bonus_Tablas!$AD$1,FALSE))</f>
        <v/>
      </c>
      <c r="AS61" s="38" t="str">
        <f>IF(P61&lt;2,"",VLOOKUP(N61&amp;LEFT(O61,1),Table1[[Full_Name]:[METROS15]],Deducciones_Bonus_Tablas!$AE$1,FALSE))</f>
        <v/>
      </c>
      <c r="AT61" s="38" t="str">
        <f>IF(P61&lt;2,"",VLOOKUP(N61&amp;LEFT(O61,1),Table1[[Full_Name]:[METROS15]],Deducciones_Bonus_Tablas!$AD$1,FALSE))</f>
        <v/>
      </c>
      <c r="AU61" s="38" t="str">
        <f>IF(T61&lt;2,"",VLOOKUP(R61&amp;LEFT(S61,1),Table1[[Full_Name]:[METROS15]],Deducciones_Bonus_Tablas!$AE$1,FALSE))</f>
        <v/>
      </c>
      <c r="AV61" s="38" t="str">
        <f>IF(T61&lt;2,"",VLOOKUP(R61&amp;LEFT(S61,1),Table1[[Full_Name]:[METROS15]],Deducciones_Bonus_Tablas!$AD$1,FALSE))</f>
        <v/>
      </c>
      <c r="AW61" s="38" t="str">
        <f>IF(H61&lt;2,"",VLOOKUP(F61&amp;LEFT(G61,1),Table1[[Full_Name]:[METROS15]],Deducciones_Bonus_Tablas!$AC$1,FALSE))</f>
        <v/>
      </c>
      <c r="AX61" s="38" t="str">
        <f>IF(P61&lt;2,"",VLOOKUP(N61&amp;LEFT(O61,1),Table1[[Full_Name]:[METROS15]],Deducciones_Bonus_Tablas!$AC$1,FALSE))</f>
        <v/>
      </c>
      <c r="AY61" s="38" t="str">
        <f>IF(T61&lt;2,"",VLOOKUP(R61&amp;LEFT(S61,1),Table1[[Full_Name]:[METROS15]],Deducciones_Bonus_Tablas!$AC$1,FALSE))</f>
        <v/>
      </c>
      <c r="AZ61" s="54" t="str">
        <f>IF(F61="","",IF(OR(H61=0,H61=""),"CAIDA",IF(H61=1,"CORTO",IF(OR(BH61=2,BH61=3,BI61=1,BJ61=1,BL61=11),0,IF(SUM(AC61:AE61)=0,INDEX(Table1[[Full_Name]:[METROS15]],MATCH(F61&amp;LEFT(G61,1),Table1[Full_Name],0),MATCH("I"&amp;H61,Deducciones_Bonus_Tablas!$AB$2:$BN$2,0)),INDEX(Table1[[Full_Name]:[METROS15]],MATCH(F61&amp;LEFT(G61,1),Table1[Full_Name],0),MATCH("C"&amp;H61,Deducciones_Bonus_Tablas!$AB$2:$BN$2,0)))))))</f>
        <v/>
      </c>
      <c r="BA61" s="5" cm="1">
        <f t="array" ref="BA61">IF(OR(I61="",F61="",I61="B"),0,_xlfn.IFS($Z61=1,VLOOKUP($F61&amp;LEFT($G61,1),Table1[[Full_Name]:[METROS15]],MATCH("C"&amp;I61,Deducciones_Bonus_Tablas!$AB$2:$BN$2,0),FALSE),$AA61=1,VLOOKUP($N61&amp;LEFT($O61,1),Table1[[Full_Name]:[METROS15]],MATCH("C"&amp;I61,Deducciones_Bonus_Tablas!$AB$2:$BN$2,0),FALSE),$AB61=1,VLOOKUP($R61&amp;LEFT($S61,1),Table1[[Full_Name]:[METROS15]],MATCH("C"&amp;I61,Deducciones_Bonus_Tablas!$AB$2:$BN$2,0),FALSE),$AC61=1,AVERAGE(VLOOKUP($F61&amp;LEFT($G61,1),Table1[[Full_Name]:[METROS15]],MATCH("C"&amp;I61,Deducciones_Bonus_Tablas!$AB$2:$BN$2,0),FALSE),VLOOKUP($N61&amp;LEFT($O61,1),Table1[[Full_Name]:[METROS15]],MATCH("C"&amp;I61,Deducciones_Bonus_Tablas!$AB$2:$BN$2,0),FALSE)),$AD61=1,AVERAGE(VLOOKUP($R61&amp;LEFT($S61,1),Table1[[Full_Name]:[METROS15]],MATCH("C"&amp;I61,Deducciones_Bonus_Tablas!$AB$2:$BN$2,0),FALSE),VLOOKUP($N61&amp;LEFT($O61,1),Table1[[Full_Name]:[METROS15]],MATCH("C"&amp;I61,Deducciones_Bonus_Tablas!$AB$2:$BN$2,0),FALSE)),$AE61=1,AVERAGE(VLOOKUP($R61&amp;LEFT($S61,1),Table1[[Full_Name]:[METROS15]],MATCH("C"&amp;I61,Deducciones_Bonus_Tablas!$AB$2:$BN$2,0),FALSE),VLOOKUP($F61&amp;LEFT($G61,1),Table1[[Full_Name]:[METROS15]],MATCH("C"&amp;I61,Deducciones_Bonus_Tablas!$AB$2:$BN$2,0),FALSE))))</f>
        <v>0</v>
      </c>
      <c r="BB61" s="5" cm="1">
        <f t="array" ref="BB61">IF(OR(J61="",G61="",J61="B"),0,_xlfn.IFS($Z61=1,VLOOKUP($F61&amp;LEFT($G61,1),Table1[[Full_Name]:[METROS15]],MATCH("T"&amp;J61,Deducciones_Bonus_Tablas!$AB$2:$BN$2,0),FALSE),$AA61=1,VLOOKUP($N61&amp;LEFT($O61,1),Table1[[Full_Name]:[METROS15]],MATCH("T"&amp;J61,Deducciones_Bonus_Tablas!$AB$2:$BN$2,0),FALSE),$AB61=1,VLOOKUP($R61&amp;LEFT($S61,1),Table1[[Full_Name]:[METROS15]],MATCH("T"&amp;J61,Deducciones_Bonus_Tablas!$AB$2:$BN$2,0),FALSE),$AC61=1,AVERAGE(VLOOKUP($F61&amp;LEFT($G61,1),Table1[[Full_Name]:[METROS15]],MATCH("T"&amp;J61,Deducciones_Bonus_Tablas!$AB$2:$BN$2,0),FALSE),VLOOKUP($N61&amp;LEFT($O61,1),Table1[[Full_Name]:[METROS15]],MATCH("T"&amp;J61,Deducciones_Bonus_Tablas!$AB$2:$BN$2,0),FALSE)),$AD61=1,AVERAGE(VLOOKUP($R61&amp;LEFT($S61,1),Table1[[Full_Name]:[METROS15]],MATCH("T"&amp;J61,Deducciones_Bonus_Tablas!$AB$2:$BN$2,0),FALSE),VLOOKUP($N61&amp;LEFT($O61,1),Table1[[Full_Name]:[METROS15]],MATCH("T"&amp;J61,Deducciones_Bonus_Tablas!$AB$2:$BN$2,0),FALSE)),$AE61=1,AVERAGE(VLOOKUP($R61&amp;LEFT($S61,1),Table1[[Full_Name]:[METROS15]],MATCH("T"&amp;J61,Deducciones_Bonus_Tablas!$AB$2:$BN$2,0),FALSE),VLOOKUP($F61&amp;LEFT($G61,1),Table1[[Full_Name]:[METROS15]],MATCH("T"&amp;J61,Deducciones_Bonus_Tablas!$AB$2:$BN$2,0),FALSE))))</f>
        <v>0</v>
      </c>
      <c r="BC61" s="5" cm="1">
        <f t="array" ref="BC61">IF(OR(K61="",H61="",K61="B"),0,_xlfn.IFS($Z61=1,VLOOKUP($F61&amp;LEFT($G61,1),Table1[[Full_Name]:[METROS15]],MATCH("P"&amp;K61,Deducciones_Bonus_Tablas!$AB$2:$BN$2,0),FALSE),$AA61=1,VLOOKUP($N61&amp;LEFT($O61,1),Table1[[Full_Name]:[METROS15]],MATCH("P"&amp;K61,Deducciones_Bonus_Tablas!$AB$2:$BN$2,0),FALSE),$AB61=1,VLOOKUP($R61&amp;LEFT($S61,1),Table1[[Full_Name]:[METROS15]],MATCH("P"&amp;K61,Deducciones_Bonus_Tablas!$AB$2:$BN$2,0),FALSE),$AC61=1,AVERAGE(VLOOKUP($F61&amp;LEFT($G61,1),Table1[[Full_Name]:[METROS15]],MATCH("P"&amp;K61,Deducciones_Bonus_Tablas!$AB$2:$BN$2,0),FALSE),VLOOKUP($N61&amp;LEFT($O61,1),Table1[[Full_Name]:[METROS15]],MATCH("P"&amp;K61,Deducciones_Bonus_Tablas!$AB$2:$BN$2,0),FALSE)),$AD61=1,AVERAGE(VLOOKUP($R61&amp;LEFT($S61,1),Table1[[Full_Name]:[METROS15]],MATCH("P"&amp;K61,Deducciones_Bonus_Tablas!$AB$2:$BN$2,0),FALSE),VLOOKUP($N61&amp;LEFT($O61,1),Table1[[Full_Name]:[METROS15]],MATCH("P"&amp;K61,Deducciones_Bonus_Tablas!$AB$2:$BN$2,0),FALSE)),$AE61=1,AVERAGE(VLOOKUP($R61&amp;LEFT($S61,1),Table1[[Full_Name]:[METROS15]],MATCH("P"&amp;K61,Deducciones_Bonus_Tablas!$AB$2:$BN$2,0),FALSE),VLOOKUP($F61&amp;LEFT($G61,1),Table1[[Full_Name]:[METROS15]],MATCH("P"&amp;K61,Deducciones_Bonus_Tablas!$AB$2:$BN$2,0),FALSE))))</f>
        <v>0</v>
      </c>
      <c r="BD61" s="5">
        <f>IF(OR(F61="",AND(OR(L61="",L61="S"),BK61=0,OR(BI61=0,BI61=1),OR(BL61=0,BL61=11,AND(BL61=1,Q61&lt;3,T61&gt;1)),OR(BQ61=0,BQ61=11),BP61=0,BH61&lt;&gt;33,BM61&lt;&gt;33,BI61&lt;&gt;11,BN61&lt;&gt;11)),0,IF(Z61=1,VLOOKUP($F61&amp;LEFT($G61,1),Table1[[Full_Name]:[METROS15]],MATCH(IF(OR(BK61=1,BL61=1,BI61=11,BH61=33),"N",L61),Deducciones_Bonus_Tablas!$AB$2:$BN$2,0),FALSE),IF(OR(AA61=1,AND(AC61=1,SUM(AC61:AE61)=1),AND(AD61=1,OR(BP61=1,BQ61=1,BN61=11,BM61=33))),VLOOKUP($N61&amp;LEFT($O61,1),Table1[[Full_Name]:[METROS15]],MATCH(IF(OR(BP61=1,BQ61=1,BN61=11,BM61=33),"N",L61),Deducciones_Bonus_Tablas!$AB$2:$BN$2,0),FALSE),VLOOKUP($R61&amp;LEFT($S61,1),Table1[[Full_Name]:[METROS15]],MATCH(L61,Deducciones_Bonus_Tablas!$AB$2:$BN$2,0),FALSE))))</f>
        <v>0</v>
      </c>
      <c r="BE61" s="54" t="str">
        <f>IF(N61="","",IF(OR(P61=1,P61=0,BH61=22,BH61=33,BI61=11,BK61=1,BL61=1,BM61=2,BM61=3,BN61=1,BO61=1,BQ61=11),0,IF(SUM(AC61:AE61)=0,INDEX(Table1[[Full_Name]:[METROS15]],MATCH(N61&amp;LEFT(O61,1),Table1[Full_Name],0),MATCH("I"&amp;P61,Deducciones_Bonus_Tablas!$AB$2:$BN$2,0)),INDEX(Table1[[Full_Name]:[METROS15]],MATCH(N61&amp;LEFT(O61,1),Table1[Full_Name],0),MATCH("C"&amp;P61,Deducciones_Bonus_Tablas!$AB$2:$BN$2,0)))))</f>
        <v/>
      </c>
      <c r="BF61" s="54" t="str">
        <f>IF(R61="","",IF(OR(T61=1,T61=0,BM61=22,BM61=33,BN61=11,BP61=1,BQ61=1),0,IF(SUM(AC61:AE61)=0,INDEX(Table1[[Full_Name]:[METROS15]],MATCH(R61&amp;LEFT(S61,1),Table1[Full_Name],0),MATCH("I"&amp;T61,Deducciones_Bonus_Tablas!$AB$2:$BN$2,0)),INDEX(Table1[[Full_Name]:[METROS15]],MATCH(R61&amp;LEFT(S61,1),Table1[Full_Name],0),MATCH("C"&amp;T61,Deducciones_Bonus_Tablas!$AB$2:$BN$2,0)))))</f>
        <v/>
      </c>
      <c r="BG61" s="5">
        <f>IF(OR(BH61=2,BH61=3,BH61=33,BI61=1,BI61=11,BJ61=1,BM61=2,BM61=22,BM61=3,BM61=33,BN61=1,BN61=11,BO61=1),Deducciones_Bonus_Tablas!$N$45,0)+IF(AND(OR(BH61=2,BH61=3,BI61=1,BJ61=1),OR(BM61=33,BN61=11)),Deducciones_Bonus_Tablas!$N$46,0)</f>
        <v>0</v>
      </c>
      <c r="BH61" s="5">
        <f>IF(OR(H61&lt;2,P61&lt;2),0,IF(OR(AR61&lt;&gt;"E",AT61&lt;&gt;"E"),0,IF(AND(COUNTIF(Table2[Excepcion E],F61&amp;LEFT(G61,1))=1,COUNTIF(Table2[Excepcion E],N61&amp;LEFT(O61,1))=1),1,IF(COUNTIF(Table2[Excepcion E],F61&amp;LEFT(G61,1))=1,IF(F61=N61,2,IF(AND(AW61=AX61,G61=O61),3,4)),IF(COUNTIF(Table2[Excepcion E],N61&amp;LEFT(O61,1)),IF(F61=N61,22,IF(AND(AW61=AX61,G61=O61),33,4)),5)))))</f>
        <v>0</v>
      </c>
      <c r="BI61" s="5">
        <f>IF(OR(H61&lt;2,P61&lt;2),0,IF(AND(COUNTIF(Table2[Excepcion E],F61&amp;LEFT(G61,1))=1,AT61&lt;&gt;"E"),1,IF(AND(COUNTIF(Table2[Excepcion E],N61&amp;LEFT(O61,1))=1,AR61&lt;&gt;"E"),11,0)))</f>
        <v>0</v>
      </c>
      <c r="BJ61" s="5" t="str">
        <f t="shared" si="129"/>
        <v/>
      </c>
      <c r="BK61" s="5">
        <f t="shared" si="130"/>
        <v>0</v>
      </c>
      <c r="BL61" s="5">
        <f t="shared" si="131"/>
        <v>0</v>
      </c>
      <c r="BM61" s="5">
        <f>IF(OR(P61&lt;2,T61&lt;2),0,IF(OR(AT61&lt;&gt;"E",AV61&lt;&gt;"E"),0,IF(AND(COUNTIF(Table2[Excepcion E],N61&amp;LEFT(O61,1))=1,COUNTIF(Table2[Excepcion E],R61&amp;LEFT(S61,1))=1),1,IF(COUNTIF(Table2[Excepcion E],N61&amp;LEFT(O61,1))=1,IF(N61=R61,2,IF(AND(AX61=AY61,O61=S61),3,4)),IF(COUNTIF(Table2[Excepcion E],R61&amp;LEFT(S61,1)),IF(N61=R61,22,IF(AND(AX61=AY61,O61=S61),33,4)),5)))))</f>
        <v>0</v>
      </c>
      <c r="BN61" s="5">
        <f>IF(OR(P61&lt;2,T61&lt;2),0,IF(AND(COUNTIF(Table2[Excepcion E],N61&amp;LEFT(O61,1))=1,AV61&lt;&gt;"E"),1,IF(AND(COUNTIF(Table2[Excepcion E],R61&amp;LEFT(S61,1))=1,AT61&lt;&gt;"E"),11,0)))</f>
        <v>0</v>
      </c>
      <c r="BO61" s="5" t="str">
        <f t="shared" si="132"/>
        <v/>
      </c>
      <c r="BP61" s="5">
        <f t="shared" si="133"/>
        <v>0</v>
      </c>
      <c r="BQ61" s="5">
        <f t="shared" si="134"/>
        <v>0</v>
      </c>
    </row>
    <row r="62" spans="1:69" s="1" customFormat="1" ht="18.75" customHeight="1" thickBot="1" x14ac:dyDescent="0.3">
      <c r="E62" s="164" t="s">
        <v>126</v>
      </c>
      <c r="F62" s="194" t="str" cm="1">
        <f t="array" ref="F62">IF(H64="","",IF(U65="",U64,IF(U66="",SUM(U64:U65),IF(U67="",SUM(U64:U66),SUM(LARGE(U64:U68,_xlfn.SEQUENCE(4))))))+IF(AND(COUNTBLANK(U64:U68)=0,O62&lt;2),-1000,0))</f>
        <v/>
      </c>
      <c r="G62" s="182"/>
      <c r="H62" s="183"/>
      <c r="I62" s="313" t="s">
        <v>128</v>
      </c>
      <c r="J62" s="314"/>
      <c r="K62" s="315"/>
      <c r="L62" s="316"/>
      <c r="M62" s="177"/>
      <c r="N62" s="166" t="s">
        <v>178</v>
      </c>
      <c r="O62" s="195" t="str" cm="1">
        <f t="array" ref="O62">IF(F64="","",SUM(IF(AW64:AY68&lt;&gt;"",1/COUNTIF(AW64:AY68,AW64:AY68), 0)))</f>
        <v/>
      </c>
      <c r="P62" s="162"/>
      <c r="Q62" s="162"/>
      <c r="R62" s="162"/>
      <c r="S62" s="162"/>
      <c r="T62" s="162"/>
      <c r="V62" s="5"/>
      <c r="W62" s="294"/>
      <c r="X62" s="294"/>
      <c r="Y62" s="5"/>
      <c r="Z62" s="301" t="s">
        <v>326</v>
      </c>
      <c r="AA62" s="301" t="s">
        <v>327</v>
      </c>
      <c r="AB62" s="301" t="s">
        <v>328</v>
      </c>
      <c r="AC62" s="301" t="s">
        <v>322</v>
      </c>
      <c r="AD62" s="301" t="s">
        <v>324</v>
      </c>
      <c r="AE62" s="301" t="s">
        <v>323</v>
      </c>
      <c r="AF62" s="301" t="s">
        <v>321</v>
      </c>
      <c r="AG62" s="301" t="s">
        <v>320</v>
      </c>
      <c r="AH62" s="301" t="s">
        <v>319</v>
      </c>
      <c r="AI62" s="301" t="s">
        <v>330</v>
      </c>
      <c r="AJ62" s="43"/>
      <c r="AK62" s="43"/>
      <c r="AL62" s="43"/>
      <c r="AM62" s="301" t="s">
        <v>313</v>
      </c>
      <c r="AN62" s="301" t="s">
        <v>314</v>
      </c>
      <c r="AO62" s="301" t="s">
        <v>331</v>
      </c>
      <c r="AP62" s="301" t="s">
        <v>332</v>
      </c>
      <c r="AQ62" s="5"/>
      <c r="AR62" s="5"/>
      <c r="AS62" s="5"/>
      <c r="AT62" s="5"/>
      <c r="AU62" s="5"/>
      <c r="AV62" s="5"/>
      <c r="AW62" s="294" t="s">
        <v>164</v>
      </c>
      <c r="AX62" s="294"/>
      <c r="AY62" s="294"/>
      <c r="AZ62" s="5" t="s">
        <v>173</v>
      </c>
      <c r="BA62" s="294" t="s">
        <v>147</v>
      </c>
      <c r="BB62" s="301" t="s">
        <v>277</v>
      </c>
      <c r="BC62" s="294" t="s">
        <v>148</v>
      </c>
      <c r="BD62" s="294" t="s">
        <v>60</v>
      </c>
      <c r="BE62" s="5" t="s">
        <v>174</v>
      </c>
      <c r="BF62" s="5" t="s">
        <v>315</v>
      </c>
      <c r="BG62" s="301" t="s">
        <v>292</v>
      </c>
      <c r="BH62" s="294" t="s">
        <v>317</v>
      </c>
      <c r="BI62" s="294"/>
      <c r="BJ62" s="294"/>
      <c r="BK62" s="294"/>
      <c r="BL62" s="294"/>
      <c r="BM62" s="294" t="s">
        <v>318</v>
      </c>
      <c r="BN62" s="294"/>
      <c r="BO62" s="294"/>
      <c r="BP62" s="294"/>
      <c r="BQ62" s="294"/>
    </row>
    <row r="63" spans="1:69" s="1" customFormat="1" ht="18.75" customHeight="1" thickBot="1" x14ac:dyDescent="0.35">
      <c r="E63" s="321" t="s">
        <v>206</v>
      </c>
      <c r="F63" s="167" t="s">
        <v>117</v>
      </c>
      <c r="G63" s="184" t="s">
        <v>119</v>
      </c>
      <c r="H63" s="185" t="s">
        <v>121</v>
      </c>
      <c r="I63" s="170" t="s">
        <v>149</v>
      </c>
      <c r="J63" s="171" t="s">
        <v>275</v>
      </c>
      <c r="K63" s="172" t="s">
        <v>136</v>
      </c>
      <c r="L63" s="173" t="s">
        <v>13</v>
      </c>
      <c r="M63" s="178" t="s">
        <v>276</v>
      </c>
      <c r="N63" s="175" t="s">
        <v>118</v>
      </c>
      <c r="O63" s="167" t="s">
        <v>120</v>
      </c>
      <c r="P63" s="169" t="s">
        <v>122</v>
      </c>
      <c r="Q63" s="177" t="s">
        <v>309</v>
      </c>
      <c r="R63" s="168" t="s">
        <v>305</v>
      </c>
      <c r="S63" s="169" t="s">
        <v>306</v>
      </c>
      <c r="T63" s="176" t="s">
        <v>307</v>
      </c>
      <c r="U63" s="4" t="s">
        <v>123</v>
      </c>
      <c r="V63" s="5" t="s">
        <v>293</v>
      </c>
      <c r="W63" s="5" t="s">
        <v>124</v>
      </c>
      <c r="X63" s="5" t="s">
        <v>125</v>
      </c>
      <c r="Y63" s="5" t="s">
        <v>310</v>
      </c>
      <c r="Z63" s="301"/>
      <c r="AA63" s="301"/>
      <c r="AB63" s="301"/>
      <c r="AC63" s="301"/>
      <c r="AD63" s="301"/>
      <c r="AE63" s="301"/>
      <c r="AF63" s="301"/>
      <c r="AG63" s="301"/>
      <c r="AH63" s="301"/>
      <c r="AI63" s="301"/>
      <c r="AJ63" s="5" t="s">
        <v>169</v>
      </c>
      <c r="AK63" s="5" t="s">
        <v>170</v>
      </c>
      <c r="AL63" s="5" t="s">
        <v>325</v>
      </c>
      <c r="AM63" s="301"/>
      <c r="AN63" s="301"/>
      <c r="AO63" s="301"/>
      <c r="AP63" s="301"/>
      <c r="AQ63" s="294" t="s">
        <v>165</v>
      </c>
      <c r="AR63" s="294"/>
      <c r="AS63" s="294" t="s">
        <v>166</v>
      </c>
      <c r="AT63" s="294"/>
      <c r="AU63" s="294" t="s">
        <v>312</v>
      </c>
      <c r="AV63" s="294"/>
      <c r="AW63" s="5" t="s">
        <v>162</v>
      </c>
      <c r="AX63" s="5" t="s">
        <v>163</v>
      </c>
      <c r="AY63" s="5" t="s">
        <v>311</v>
      </c>
      <c r="AZ63" s="5" t="s">
        <v>172</v>
      </c>
      <c r="BA63" s="294"/>
      <c r="BB63" s="301"/>
      <c r="BC63" s="294"/>
      <c r="BD63" s="294"/>
      <c r="BE63" s="5" t="s">
        <v>172</v>
      </c>
      <c r="BF63" s="5" t="s">
        <v>316</v>
      </c>
      <c r="BG63" s="301"/>
      <c r="BH63" s="5" t="s">
        <v>288</v>
      </c>
      <c r="BI63" s="5" t="s">
        <v>287</v>
      </c>
      <c r="BJ63" s="5" t="s">
        <v>291</v>
      </c>
      <c r="BK63" s="5" t="s">
        <v>290</v>
      </c>
      <c r="BL63" s="5" t="s">
        <v>296</v>
      </c>
      <c r="BM63" s="5" t="s">
        <v>288</v>
      </c>
      <c r="BN63" s="5" t="s">
        <v>287</v>
      </c>
      <c r="BO63" s="5" t="s">
        <v>291</v>
      </c>
      <c r="BP63" s="5" t="s">
        <v>290</v>
      </c>
      <c r="BQ63" s="5" t="s">
        <v>296</v>
      </c>
    </row>
    <row r="64" spans="1:69" s="1" customFormat="1" ht="18.75" customHeight="1" x14ac:dyDescent="0.3">
      <c r="E64" s="322"/>
      <c r="F64" s="212"/>
      <c r="G64" s="243"/>
      <c r="H64" s="213"/>
      <c r="I64" s="215"/>
      <c r="J64" s="216"/>
      <c r="K64" s="217"/>
      <c r="L64" s="218"/>
      <c r="M64" s="219"/>
      <c r="N64" s="220"/>
      <c r="O64" s="213"/>
      <c r="P64" s="213"/>
      <c r="Q64" s="219"/>
      <c r="R64" s="220"/>
      <c r="S64" s="213"/>
      <c r="T64" s="221"/>
      <c r="U64" s="18" t="str" cm="1">
        <f t="array" aca="1" ref="U64" ca="1">IFERROR(IF(W64="","",IF(OR(W64="CAIDA",X64="CAIDA",AND(W64="CORTO",X64="")),0,ROUND(_xlfn.IFS(Z64=1,W64+AJ64,AA64=1,X64+AK64,AB64=1,Y64+AL64,AND(AC64=1,SUM(AC64:AE64)=1),AF64+AM64,AND(AD64=1,SUM(AC64:AE64)=1),AG64+AN64,AND(AE64=1,SUM(AC64:AE64)=1),AH64+AO64,AND(SUM(AC64:AE64)=2,AC64=1,AE64=1),MAX(AF64+OFFSET(AF64,0,7),AH64+OFFSET(AH64,0,7)),SUM(AC64:AE64)=3,AI64+AP64),1))),"Revisa")</f>
        <v/>
      </c>
      <c r="V64" s="38">
        <f>IF(F64="",0,IF(OR(F64&amp;G64=F65&amp;G65,F64&amp;G64=F66&amp;G66,F64&amp;G64=F67&amp;G67,F64&amp;G64=N65&amp;O65,F64&amp;G64=N66&amp;O66,F64&amp;G64=N67&amp;O67,F64&amp;G64=R65&amp;S65,F64&amp;G64=R66&amp;S66,F64&amp;G64=R67&amp;S67,F64&amp;G64=F68&amp;G68,F64&amp;G64=N68&amp;O68,F64&amp;G64=R68&amp;S68),1,IF(N64="",0,IF(OR(N64&amp;O64=F65&amp;G65,N64&amp;O64=F66&amp;G66,N64&amp;O64=F67&amp;G67,N64&amp;O64=N65&amp;O65,N64&amp;O64=N66&amp;O66,N64&amp;O64=N67&amp;O67,N64&amp;O64=R65&amp;S65,N64&amp;O64=R66&amp;S66,N64&amp;O64=R67&amp;S67,N64&amp;O64=F68&amp;G68,N64&amp;O64=N68&amp;O68,N64&amp;O64=R68&amp;S68),1,IF(R64="",0,IF(OR(R64&amp;S64=F65&amp;G65,R64&amp;S64=F66&amp;G66,R64&amp;S64=F67&amp;G67,R64&amp;S64=N65&amp;O65,R64&amp;S64=N66&amp;O66,R64&amp;S64=N67,O67,R64&amp;S64=R65&amp;S65,R64&amp;S64=R66&amp;S66,R64&amp;S64=R67&amp;S67,R64&amp;S64=F68&amp;G68,R64&amp;S64=N68&amp;O68,R64&amp;S64=R68&amp;S68),1,0))))))</f>
        <v>0</v>
      </c>
      <c r="W64" s="15" t="str">
        <f>IF(H64="","",IF(H64=0,"CAIDA",IF(H64=1,"CORTO",VLOOKUP(F64&amp;LEFT(G64,1),Table1[[Full_Name]:[METROS15]],Deducciones_Bonus_Tablas!$AF$1,FALSE))))</f>
        <v/>
      </c>
      <c r="X64" s="15" t="str">
        <f>IF(P64="","",IF(P64=0,"CAIDA",IF(P64=1,"CORTO",VLOOKUP(N64&amp;LEFT(O64,1),Table1[[Full_Name]:[METROS15]],Deducciones_Bonus_Tablas!$AF$1,FALSE))))</f>
        <v/>
      </c>
      <c r="Y64" s="15" t="str">
        <f>IF(T64="","",IF(T64=0,"CAIDA",IF(T64=1,"CORTO",VLOOKUP(R64&amp;LEFT(S64,1),Table1[[Full_Name]:[METROS15]],Deducciones_Bonus_Tablas!$AF$1,FALSE))))</f>
        <v/>
      </c>
      <c r="Z64" s="38">
        <f>IF(OR(W64="CAIDA",X64="CAIDA",Y64="CAIDA",W64="CORTO",SUM(AC64:AE64)&gt;0),0,IF(AND(W64&gt;0,OR(X64="",X64="CORTO",M64&gt;2,BH64=22,BH64=33,BI64=11,BK64=1,BL64=1),OR(Y64="",Y64="CORTO",M64+P64+Q64&gt;2,BM64=1)),1,0))</f>
        <v>1</v>
      </c>
      <c r="AA64" s="38">
        <f>IF(OR(X64="CAIDA",Y64="CAIDA",W64="CAIDA",X64="CORTO",SUM(AC64:AE64)&gt;0),0,IF(OR(AND(BI64=1,BN64=11),AND(X64&gt;0,OR(Y64="",Y64="CORTO",BM64=22,BM64=33,BN64=11,BP64=1,BQ64=1),OR(W64="",W64="CORTO",BH64=2,BH64=3,BI64=1,BJ64=1,BL64=11))),1,0))</f>
        <v>1</v>
      </c>
      <c r="AB64" s="38">
        <f>IF(OR(Y64="CAIDA",W64="CAIDA",X64="CAIDA",Y64="CORTO",SUM(AC64:AE64)&gt;0),0,IF(AND(Y64&gt;0,OR(W64="",W64="CORTO",BH64=1),OR(X64="",X64="CORTO",BN64=1,BQ64=11)),1,0))</f>
        <v>1</v>
      </c>
      <c r="AC64" s="38">
        <f>IF(OR(H64&lt;2,P64&lt;2,BH64=2,BH64=22,BH64=3,BH64=33,BI64=1,BI64=11,BJ64=1,BK64=1,BL64=1,BL64=11,M64&gt;2,AND(BH64=1,OR(BN64=1,BQ64=11))),0,1)</f>
        <v>0</v>
      </c>
      <c r="AD64" s="38">
        <f>IF(OR(P64&lt;2,T64&lt;2,BM64=2,BM64=22,BM64=3,BM64=33,BN64=1,BN64=11,BO64=1,BP64=1,BQ64=1,BQ64=11,Q64&gt;2,BM64=1),0,1)</f>
        <v>0</v>
      </c>
      <c r="AE64" s="38">
        <f>IF(OR(H64&lt;2,T64&lt;2,BH64=2,BM64=22,BH64=3,BM64=33,BI64=1,BN64=11,BJ64=1,BP64=1,BQ64=1,BL64=11,Q64&gt;2,M64&gt;2,AND(P64=1,M64+Q64&gt;1),AND(OR(BI64=11,BK64=1,BL64=1),BM64=1),AND(OR(BN64=1,BK64=1,BL64=1),BH64=1)),0,1)</f>
        <v>0</v>
      </c>
      <c r="AF64" s="15" t="str">
        <f>IF(AC64=0,"",MAX(W64,X64)+VLOOKUP(MIN(AQ64,AS64),Deducciones_Bonus_Tablas!$H$2:$I$41,2,FALSE)*(IF(F64=N64,Deducciones_Bonus_Tablas!$N$34,IF(ABS(AQ64-AS64)&lt;=4,Deducciones_Bonus_Tablas!$N$32,IF(ABS(AQ64-AS64)&lt;=10,Deducciones_Bonus_Tablas!$N$33,IF(ABS(AQ64-AS64)&gt;10,Deducciones_Bonus_Tablas!$N$34))))+IF(AS64&gt;AQ64,Deducciones_Bonus_Tablas!$Q$31,IF(AS64&lt;AQ64,Deducciones_Bonus_Tablas!$Q$33,0))))</f>
        <v/>
      </c>
      <c r="AG64" s="15" t="str">
        <f>IF(AD64=0,"",MAX(X64,Y64)+VLOOKUP(MIN(AS64,AU64),Deducciones_Bonus_Tablas!$H$2:$I$41,2,FALSE)*(IF(N64=R64,Deducciones_Bonus_Tablas!$N$34,IF(ABS(AS64-AU64)&lt;=4,Deducciones_Bonus_Tablas!$N$32,IF(ABS(AS64-AU64)&lt;=10,Deducciones_Bonus_Tablas!$N$33,IF(ABS(AS64-AU64)&gt;10,Deducciones_Bonus_Tablas!$N$34))))+IF(AU64&gt;AS64,Deducciones_Bonus_Tablas!$Q$31,IF(AU64&lt;AS64,Deducciones_Bonus_Tablas!$Q$33,0))))</f>
        <v/>
      </c>
      <c r="AH64" s="15" t="str">
        <f>IF(AE64=0,"",MAX(W64,Y64)+VLOOKUP(MIN(AQ64,AU64),Deducciones_Bonus_Tablas!$H$2:$I$41,2,FALSE)*(IF(F64=R64,Deducciones_Bonus_Tablas!$N$34,IF(ABS(AQ64-AU64)&lt;=4,Deducciones_Bonus_Tablas!$N$32,IF(ABS(AQ64-AU64)&lt;=10,Deducciones_Bonus_Tablas!$N$33,IF(ABS(AQ64-AU64)&gt;10,Deducciones_Bonus_Tablas!$N$34))))+IF(AU64&gt;AQ64,Deducciones_Bonus_Tablas!$Q$31,IF(AU64&lt;AQ64,Deducciones_Bonus_Tablas!$Q$33,0))))</f>
        <v/>
      </c>
      <c r="AI64" s="15" t="str">
        <f>IF(OR(AC64&lt;&gt;1,AD64&lt;&gt;1,AE64&lt;&gt;1),"",MAX(W64,X64,Y64)+VLOOKUP(MIN(AQ64,AS64),Deducciones_Bonus_Tablas!$H$2:$I$41,2,FALSE)*(IF(F64=N64,Deducciones_Bonus_Tablas!$N$34,IF(ABS(AQ64-AS64)&lt;=4,Deducciones_Bonus_Tablas!$N$32,IF(ABS(AQ64-AS64)&lt;=10,Deducciones_Bonus_Tablas!$N$33,IF(ABS(AQ64-AS64)&gt;10,Deducciones_Bonus_Tablas!$N$34))))+IF(AS64&gt;AQ64,Deducciones_Bonus_Tablas!$Q$31,IF(AS64&lt;AQ64,Deducciones_Bonus_Tablas!$Q$33,0)))+VLOOKUP(MIN(AS64,AU64),Deducciones_Bonus_Tablas!$H$2:$I$41,2,FALSE)*(IF(N64=R64,Deducciones_Bonus_Tablas!$N$34,IF(ABS(AS64-AU64)&lt;=4,Deducciones_Bonus_Tablas!$N$32,IF(ABS(AS64-AU64)&lt;=10,Deducciones_Bonus_Tablas!$N$33,IF(ABS(AS64-AU64)&gt;10,Deducciones_Bonus_Tablas!$N$34))))+IF(AU64&gt;AS64,Deducciones_Bonus_Tablas!$Q$31,IF(AU64&lt;AS64,Deducciones_Bonus_Tablas!$Q$33,0))))</f>
        <v/>
      </c>
      <c r="AJ64" s="15" t="str">
        <f>IF(W64="","",IF(OR(W64="CAIDA",W64="CORTO"),"",IF(SUM(AC64:AE64)=0,W64*(SUM(AZ64:BD64)+BG64),"COMBO")))</f>
        <v/>
      </c>
      <c r="AK64" s="15" t="str">
        <f>IF(X64="","",IF(OR(X64="CAIDA",X64="CORTO"),"",IF(SUM(AC64:AE64)=0,X64*(SUM(BA64:BE64)+BG64),"COMBO")))</f>
        <v/>
      </c>
      <c r="AL64" s="15" t="str">
        <f>IF(Y64="","",IF(OR(Y64="CAIDA",Y64="CORTO"),"",IF(SUM(AC64:AE64)=0,Y64*(SUM(BA64:BD64)+BF64+BG64),"COMBO")))</f>
        <v/>
      </c>
      <c r="AM64" s="15" t="str">
        <f>IF(OR(SUM(AC64:AE64)=3,AC64&lt;&gt;1),"",AF64*(SUM(BA64:BC64)+(W64*AZ64+X64*BE64)/(W64+X64)+BG64+IF(AW64&lt;&gt;AX64,Deducciones_Bonus_Tablas!$N$43,0))+X64*BD64)</f>
        <v/>
      </c>
      <c r="AN64" s="15" t="str">
        <f>IF(OR(SUM(AC64:AE64)=3,AD64&lt;&gt;1),"",AG64*(SUM(BA64:BC64)+(X64*BE64+Y64*BF64)/(X64+Y64)+BG64+IF(AX64&lt;&gt;AY64,Deducciones_Bonus_Tablas!$N$43,0))+Y64*BD64)</f>
        <v/>
      </c>
      <c r="AO64" s="15" t="str">
        <f>IF(OR(SUM(AC64:AE64)=3,AE64&lt;&gt;1),"",AH64*(SUM(BA64:BC64)+(W64*AZ64+Y64*BF64)/(W64+Y64)+BG64+IF(AW64&lt;&gt;AY64,Deducciones_Bonus_Tablas!$N$43,0))+Y64*BD64)</f>
        <v/>
      </c>
      <c r="AP64" s="15" t="str">
        <f>IF(SUM(AC64:AE64)&lt;&gt;3,"",AI64*(SUM(BA64:BC64)+(W64*AZ64+X64*BE64+Y64*BF64)/(W64+X64+BF64)+BG64+Deducciones_Bonus_Tablas!$N$44+(COUNTA(_xlfn.UNIQUE(AW64:AY64,TRUE,FALSE))-1)*Deducciones_Bonus_Tablas!$N$43)+Y64*BD64)</f>
        <v/>
      </c>
      <c r="AQ64" s="38" t="str">
        <f>IF(H64&lt;2,"",VLOOKUP(F64&amp;LEFT(G64,1),Table1[[Full_Name]:[METROS15]],Deducciones_Bonus_Tablas!$AE$1,FALSE))</f>
        <v/>
      </c>
      <c r="AR64" s="38" t="str">
        <f>IF(H64&lt;2,"",VLOOKUP(F64&amp;LEFT(G64,1),Table1[[Full_Name]:[METROS15]],Deducciones_Bonus_Tablas!$AD$1,FALSE))</f>
        <v/>
      </c>
      <c r="AS64" s="38" t="str">
        <f>IF(P64&lt;2,"",VLOOKUP(N64&amp;LEFT(O64,1),Table1[[Full_Name]:[METROS15]],Deducciones_Bonus_Tablas!$AE$1,FALSE))</f>
        <v/>
      </c>
      <c r="AT64" s="38" t="str">
        <f>IF(P64&lt;2,"",VLOOKUP(N64&amp;LEFT(O64,1),Table1[[Full_Name]:[METROS15]],Deducciones_Bonus_Tablas!$AD$1,FALSE))</f>
        <v/>
      </c>
      <c r="AU64" s="38" t="str">
        <f>IF(T64&lt;2,"",VLOOKUP(R64&amp;LEFT(S64,1),Table1[[Full_Name]:[METROS15]],Deducciones_Bonus_Tablas!$AE$1,FALSE))</f>
        <v/>
      </c>
      <c r="AV64" s="38" t="str">
        <f>IF(T64&lt;2,"",VLOOKUP(R64&amp;LEFT(S64,1),Table1[[Full_Name]:[METROS15]],Deducciones_Bonus_Tablas!$AD$1,FALSE))</f>
        <v/>
      </c>
      <c r="AW64" s="38" t="str">
        <f>IF(H64&lt;2,"",VLOOKUP(F64&amp;LEFT(G64,1),Table1[[Full_Name]:[METROS15]],Deducciones_Bonus_Tablas!$AC$1,FALSE))</f>
        <v/>
      </c>
      <c r="AX64" s="38" t="str">
        <f>IF(P64&lt;2,"",VLOOKUP(N64&amp;LEFT(O64,1),Table1[[Full_Name]:[METROS15]],Deducciones_Bonus_Tablas!$AC$1,FALSE))</f>
        <v/>
      </c>
      <c r="AY64" s="38" t="str">
        <f>IF(T64&lt;2,"",VLOOKUP(R64&amp;LEFT(S64,1),Table1[[Full_Name]:[METROS15]],Deducciones_Bonus_Tablas!$AC$1,FALSE))</f>
        <v/>
      </c>
      <c r="AZ64" s="54" t="str">
        <f>IF(F64="","",IF(OR(H64=0,H64=""),"CAIDA",IF(H64=1,"CORTO",IF(OR(BH64=2,BH64=3,BI64=1,BJ64=1,BL64=11),0,IF(SUM(AC64:AE64)=0,INDEX(Table1[[Full_Name]:[METROS15]],MATCH(F64&amp;LEFT(G64,1),Table1[Full_Name],0),MATCH("I"&amp;H64,Deducciones_Bonus_Tablas!$AB$2:$BN$2,0)),INDEX(Table1[[Full_Name]:[METROS15]],MATCH(F64&amp;LEFT(G64,1),Table1[Full_Name],0),MATCH("C"&amp;H64,Deducciones_Bonus_Tablas!$AB$2:$BN$2,0)))))))</f>
        <v/>
      </c>
      <c r="BA64" s="5" cm="1">
        <f t="array" ref="BA64">IF(OR(I64="",F64="",I64="B"),0,_xlfn.IFS($Z64=1,VLOOKUP($F64&amp;LEFT($G64,1),Table1[[Full_Name]:[METROS15]],MATCH("C"&amp;I64,Deducciones_Bonus_Tablas!$AB$2:$BN$2,0),FALSE),$AA64=1,VLOOKUP($N64&amp;LEFT($O64,1),Table1[[Full_Name]:[METROS15]],MATCH("C"&amp;I64,Deducciones_Bonus_Tablas!$AB$2:$BN$2,0),FALSE),$AB64=1,VLOOKUP($R64&amp;LEFT($S64,1),Table1[[Full_Name]:[METROS15]],MATCH("C"&amp;I64,Deducciones_Bonus_Tablas!$AB$2:$BN$2,0),FALSE),$AC64=1,AVERAGE(VLOOKUP($F64&amp;LEFT($G64,1),Table1[[Full_Name]:[METROS15]],MATCH("C"&amp;I64,Deducciones_Bonus_Tablas!$AB$2:$BN$2,0),FALSE),VLOOKUP($N64&amp;LEFT($O64,1),Table1[[Full_Name]:[METROS15]],MATCH("C"&amp;I64,Deducciones_Bonus_Tablas!$AB$2:$BN$2,0),FALSE)),$AD64=1,AVERAGE(VLOOKUP($R64&amp;LEFT($S64,1),Table1[[Full_Name]:[METROS15]],MATCH("C"&amp;I64,Deducciones_Bonus_Tablas!$AB$2:$BN$2,0),FALSE),VLOOKUP($N64&amp;LEFT($O64,1),Table1[[Full_Name]:[METROS15]],MATCH("C"&amp;I64,Deducciones_Bonus_Tablas!$AB$2:$BN$2,0),FALSE)),$AE64=1,AVERAGE(VLOOKUP($R64&amp;LEFT($S64,1),Table1[[Full_Name]:[METROS15]],MATCH("C"&amp;I64,Deducciones_Bonus_Tablas!$AB$2:$BN$2,0),FALSE),VLOOKUP($F64&amp;LEFT($G64,1),Table1[[Full_Name]:[METROS15]],MATCH("C"&amp;I64,Deducciones_Bonus_Tablas!$AB$2:$BN$2,0),FALSE))))</f>
        <v>0</v>
      </c>
      <c r="BB64" s="5" cm="1">
        <f t="array" ref="BB64">IF(OR(J64="",G64="",J64="B"),0,_xlfn.IFS($Z64=1,VLOOKUP($F64&amp;LEFT($G64,1),Table1[[Full_Name]:[METROS15]],MATCH("T"&amp;J64,Deducciones_Bonus_Tablas!$AB$2:$BN$2,0),FALSE),$AA64=1,VLOOKUP($N64&amp;LEFT($O64,1),Table1[[Full_Name]:[METROS15]],MATCH("T"&amp;J64,Deducciones_Bonus_Tablas!$AB$2:$BN$2,0),FALSE),$AB64=1,VLOOKUP($R64&amp;LEFT($S64,1),Table1[[Full_Name]:[METROS15]],MATCH("T"&amp;J64,Deducciones_Bonus_Tablas!$AB$2:$BN$2,0),FALSE),$AC64=1,AVERAGE(VLOOKUP($F64&amp;LEFT($G64,1),Table1[[Full_Name]:[METROS15]],MATCH("T"&amp;J64,Deducciones_Bonus_Tablas!$AB$2:$BN$2,0),FALSE),VLOOKUP($N64&amp;LEFT($O64,1),Table1[[Full_Name]:[METROS15]],MATCH("T"&amp;J64,Deducciones_Bonus_Tablas!$AB$2:$BN$2,0),FALSE)),$AD64=1,AVERAGE(VLOOKUP($R64&amp;LEFT($S64,1),Table1[[Full_Name]:[METROS15]],MATCH("T"&amp;J64,Deducciones_Bonus_Tablas!$AB$2:$BN$2,0),FALSE),VLOOKUP($N64&amp;LEFT($O64,1),Table1[[Full_Name]:[METROS15]],MATCH("T"&amp;J64,Deducciones_Bonus_Tablas!$AB$2:$BN$2,0),FALSE)),$AE64=1,AVERAGE(VLOOKUP($R64&amp;LEFT($S64,1),Table1[[Full_Name]:[METROS15]],MATCH("T"&amp;J64,Deducciones_Bonus_Tablas!$AB$2:$BN$2,0),FALSE),VLOOKUP($F64&amp;LEFT($G64,1),Table1[[Full_Name]:[METROS15]],MATCH("T"&amp;J64,Deducciones_Bonus_Tablas!$AB$2:$BN$2,0),FALSE))))</f>
        <v>0</v>
      </c>
      <c r="BC64" s="5" cm="1">
        <f t="array" ref="BC64">IF(OR(K64="",H64="",K64="B"),0,_xlfn.IFS($Z64=1,VLOOKUP($F64&amp;LEFT($G64,1),Table1[[Full_Name]:[METROS15]],MATCH("P"&amp;K64,Deducciones_Bonus_Tablas!$AB$2:$BN$2,0),FALSE),$AA64=1,VLOOKUP($N64&amp;LEFT($O64,1),Table1[[Full_Name]:[METROS15]],MATCH("P"&amp;K64,Deducciones_Bonus_Tablas!$AB$2:$BN$2,0),FALSE),$AB64=1,VLOOKUP($R64&amp;LEFT($S64,1),Table1[[Full_Name]:[METROS15]],MATCH("P"&amp;K64,Deducciones_Bonus_Tablas!$AB$2:$BN$2,0),FALSE),$AC64=1,AVERAGE(VLOOKUP($F64&amp;LEFT($G64,1),Table1[[Full_Name]:[METROS15]],MATCH("P"&amp;K64,Deducciones_Bonus_Tablas!$AB$2:$BN$2,0),FALSE),VLOOKUP($N64&amp;LEFT($O64,1),Table1[[Full_Name]:[METROS15]],MATCH("P"&amp;K64,Deducciones_Bonus_Tablas!$AB$2:$BN$2,0),FALSE)),$AD64=1,AVERAGE(VLOOKUP($R64&amp;LEFT($S64,1),Table1[[Full_Name]:[METROS15]],MATCH("P"&amp;K64,Deducciones_Bonus_Tablas!$AB$2:$BN$2,0),FALSE),VLOOKUP($N64&amp;LEFT($O64,1),Table1[[Full_Name]:[METROS15]],MATCH("P"&amp;K64,Deducciones_Bonus_Tablas!$AB$2:$BN$2,0),FALSE)),$AE64=1,AVERAGE(VLOOKUP($R64&amp;LEFT($S64,1),Table1[[Full_Name]:[METROS15]],MATCH("P"&amp;K64,Deducciones_Bonus_Tablas!$AB$2:$BN$2,0),FALSE),VLOOKUP($F64&amp;LEFT($G64,1),Table1[[Full_Name]:[METROS15]],MATCH("P"&amp;K64,Deducciones_Bonus_Tablas!$AB$2:$BN$2,0),FALSE))))</f>
        <v>0</v>
      </c>
      <c r="BD64" s="5">
        <f>IF(OR(F64="",AND(OR(L64="",L64="S"),BK64=0,OR(BI64=0,BI64=1),OR(BL64=0,BL64=11,AND(BL64=1,Q64&lt;3,T64&gt;1)),OR(BQ64=0,BQ64=11),BP64=0,BH64&lt;&gt;33,BM64&lt;&gt;33,BI64&lt;&gt;11,BN64&lt;&gt;11)),0,IF(Z64=1,VLOOKUP($F64&amp;LEFT($G64,1),Table1[[Full_Name]:[METROS15]],MATCH(IF(OR(BK64=1,BL64=1,BI64=11,BH64=33),"N",L64),Deducciones_Bonus_Tablas!$AB$2:$BN$2,0),FALSE),IF(OR(AA64=1,AND(AC64=1,SUM(AC64:AE64)=1),AND(AD64=1,OR(BP64=1,BQ64=1,BN64=11,BM64=33))),VLOOKUP($N64&amp;LEFT($O64,1),Table1[[Full_Name]:[METROS15]],MATCH(IF(OR(BP64=1,BQ64=1,BN64=11,BM64=33),"N",L64),Deducciones_Bonus_Tablas!$AB$2:$BN$2,0),FALSE),VLOOKUP($R64&amp;LEFT($S64,1),Table1[[Full_Name]:[METROS15]],MATCH(L64,Deducciones_Bonus_Tablas!$AB$2:$BN$2,0),FALSE))))</f>
        <v>0</v>
      </c>
      <c r="BE64" s="54" t="str">
        <f>IF(N64="","",IF(OR(P64=1,P64=0,BH64=22,BH64=33,BI64=11,BK64=1,BL64=1,BM64=2,BM64=3,BN64=1,BO64=1,BQ64=11),0,IF(SUM(AC64:AE64)=0,INDEX(Table1[[Full_Name]:[METROS15]],MATCH(N64&amp;LEFT(O64,1),Table1[Full_Name],0),MATCH("I"&amp;P64,Deducciones_Bonus_Tablas!$AB$2:$BN$2,0)),INDEX(Table1[[Full_Name]:[METROS15]],MATCH(N64&amp;LEFT(O64,1),Table1[Full_Name],0),MATCH("C"&amp;P64,Deducciones_Bonus_Tablas!$AB$2:$BN$2,0)))))</f>
        <v/>
      </c>
      <c r="BF64" s="54" t="str">
        <f>IF(R64="","",IF(OR(T64=1,T64=0,BM64=22,BM64=33,BN64=11,BP64=1,BQ64=1),0,IF(SUM(AC64:AE64)=0,INDEX(Table1[[Full_Name]:[METROS15]],MATCH(R64&amp;LEFT(S64,1),Table1[Full_Name],0),MATCH("I"&amp;T64,Deducciones_Bonus_Tablas!$AB$2:$BN$2,0)),INDEX(Table1[[Full_Name]:[METROS15]],MATCH(R64&amp;LEFT(S64,1),Table1[Full_Name],0),MATCH("C"&amp;T64,Deducciones_Bonus_Tablas!$AB$2:$BN$2,0)))))</f>
        <v/>
      </c>
      <c r="BG64" s="5">
        <f>IF(OR(BH64=2,BH64=3,BH64=33,BI64=1,BI64=11,BJ64=1,BM64=2,BM64=22,BM64=3,BM64=33,BN64=1,BN64=11,BO64=1),Deducciones_Bonus_Tablas!$N$45,0)+IF(AND(OR(BH64=2,BH64=3,BI64=1,BJ64=1),OR(BM64=33,BN64=11)),Deducciones_Bonus_Tablas!$N$46,0)</f>
        <v>0</v>
      </c>
      <c r="BH64" s="5">
        <f>IF(OR(H64&lt;2,P64&lt;2),0,IF(OR(AR64&lt;&gt;"E",AT64&lt;&gt;"E"),0,IF(AND(COUNTIF(Table2[Excepcion E],F64&amp;LEFT(G64,1))=1,COUNTIF(Table2[Excepcion E],N64&amp;LEFT(O64,1))=1),1,IF(COUNTIF(Table2[Excepcion E],F64&amp;LEFT(G64,1))=1,IF(F64=N64,2,IF(AND(AW64=AX64,G64=O64),3,4)),IF(COUNTIF(Table2[Excepcion E],N64&amp;LEFT(O64,1)),IF(F64=N64,22,IF(AND(AW64=AX64,G64=O64),33,4)),5)))))</f>
        <v>0</v>
      </c>
      <c r="BI64" s="5">
        <f>IF(OR(H64&lt;2,P64&lt;2),0,IF(AND(COUNTIF(Table2[Excepcion E],F64&amp;LEFT(G64,1))=1,AT64&lt;&gt;"E"),1,IF(AND(COUNTIF(Table2[Excepcion E],N64&amp;LEFT(O64,1))=1,AR64&lt;&gt;"E"),11,0)))</f>
        <v>0</v>
      </c>
      <c r="BJ64" s="5" t="str">
        <f>IF(OR(H64&lt;2,P64&lt;2),"",IF(AND(F64=N64,OR(LEFT(G64,1)="8",LEFT(G64,1)="5"),LEFT(O64,1)="2"),1,0))</f>
        <v/>
      </c>
      <c r="BK64" s="5">
        <f>IF(OR(H64&lt;2,P64&lt;2),0,IF(AND(F64=N64,OR(AND(LEFT(G64,1)="2",OR(LEFT(O64,1)="8",LEFT(O64,1)="5")),AND(LEFT(G64,1)="5",LEFT(O64,1)="8"))),1,0))</f>
        <v>0</v>
      </c>
      <c r="BL64" s="5">
        <f>IF(OR(H64&lt;2,P64&lt;2),0,IF(AND(OR(AR64="A",AR64="B"),OR(AT64="E",AND(AT64="D",O64=8))),1,IF(AND(OR(AT64="A",AT64="B"),OR(AR64="E",AND(AR64="D",G64=8))),11,0)))</f>
        <v>0</v>
      </c>
      <c r="BM64" s="5">
        <f>IF(OR(P64&lt;2,T64&lt;2),0,IF(OR(AT64&lt;&gt;"E",AV64&lt;&gt;"E"),0,IF(AND(COUNTIF(Table2[Excepcion E],N64&amp;LEFT(O64,1))=1,COUNTIF(Table2[Excepcion E],R64&amp;LEFT(S64,1))=1),1,IF(COUNTIF(Table2[Excepcion E],N64&amp;LEFT(O64,1))=1,IF(N64=R64,2,IF(AND(AX64=AY64,O64=S64),3,4)),IF(COUNTIF(Table2[Excepcion E],R64&amp;LEFT(S64,1)),IF(N64=R64,22,IF(AND(AX64=AY64,O64=S64),33,4)),5)))))</f>
        <v>0</v>
      </c>
      <c r="BN64" s="5">
        <f>IF(OR(P64&lt;2,T64&lt;2),0,IF(AND(COUNTIF(Table2[Excepcion E],N64&amp;LEFT(O64,1))=1,AV64&lt;&gt;"E"),1,IF(AND(COUNTIF(Table2[Excepcion E],R64&amp;LEFT(S64,1))=1,AT64&lt;&gt;"E"),11,0)))</f>
        <v>0</v>
      </c>
      <c r="BO64" s="5" t="str">
        <f>IF(OR(P64&lt;2,T64&lt;2),"",IF(AND(N64=R64,OR(LEFT(O64,1)="8",LEFT(O64,1)="5"),LEFT(S64,1)="2"),1,0))</f>
        <v/>
      </c>
      <c r="BP64" s="5">
        <f>IF(OR(P64&lt;2,T64&lt;2),0,IF(AND(N64=R64,OR(AND(LEFT(O64,1)="2",OR(LEFT(S64,1)="8",LEFT(S64,1)="5")),AND(LEFT(O64,1)="5",LEFT(S64,1)="8"))),1,0))</f>
        <v>0</v>
      </c>
      <c r="BQ64" s="5">
        <f>IF(OR(P64&lt;2,T64&lt;2),0,IF(AND(OR(AT64="A",AT64="B"),OR(AV64="E",AND(AV64="D",T64=8))),1,IF(AND(OR(AV64="A",AV64="B"),OR(AT64="E",AND(AT64="D",O64=8))),11,0)))</f>
        <v>0</v>
      </c>
    </row>
    <row r="65" spans="1:69" s="1" customFormat="1" ht="18.75" customHeight="1" x14ac:dyDescent="0.3">
      <c r="E65" s="322"/>
      <c r="F65" s="212"/>
      <c r="G65" s="243"/>
      <c r="H65" s="213"/>
      <c r="I65" s="215"/>
      <c r="J65" s="216"/>
      <c r="K65" s="217"/>
      <c r="L65" s="218"/>
      <c r="M65" s="219"/>
      <c r="N65" s="220"/>
      <c r="O65" s="213"/>
      <c r="P65" s="213"/>
      <c r="Q65" s="219"/>
      <c r="R65" s="220"/>
      <c r="S65" s="213"/>
      <c r="T65" s="221"/>
      <c r="U65" s="19" t="str" cm="1">
        <f t="array" aca="1" ref="U65" ca="1">IFERROR(IF(W65="","",IF(OR(W65="CAIDA",X65="CAIDA",AND(W65="CORTO",X65="")),0,ROUND(_xlfn.IFS(Z65=1,W65+AJ65,AA65=1,X65+AK65,AB65=1,Y65+AL65,AND(AC65=1,SUM(AC65:AE65)=1),AF65+AM65,AND(AD65=1,SUM(AC65:AE65)=1),AG65+AN65,AND(AE65=1,SUM(AC65:AE65)=1),AH65+AO65,AND(SUM(AC65:AE65)=2,AC65=1,AE65=1),MAX(AF65+OFFSET(AF65,0,7),AH65+OFFSET(AH65,0,7)),SUM(AC65:AE65)=3,AI65+AP65),1))),"Revisa")</f>
        <v/>
      </c>
      <c r="V65" s="38">
        <f>IF(F65="",0,IF(OR(F65&amp;G65=F66&amp;G66,F65&amp;G65=F67&amp;G67,F65&amp;G65=F68&amp;G68,F65&amp;G65=N66&amp;O66,F65&amp;G65=N67&amp;O67,F65&amp;G65=N68&amp;O68,F65&amp;G65=R66&amp;S66,F65&amp;G65=R67&amp;S67,F65&amp;G65=R68&amp;S68,F65&amp;G65=F64&amp;G64,F65&amp;G65=N64&amp;O64,F65&amp;G65=R64&amp;S64),1,IF(N65="",0,IF(OR(N65&amp;O65=F66&amp;G66,N65&amp;O65=F67&amp;G67,N65&amp;O65=F68&amp;G68,N65&amp;O65=N66&amp;O66,N65&amp;O65=N67&amp;O67,N65&amp;O65=N68&amp;O68,N65&amp;O65=R66&amp;S66,N65&amp;O65=R67&amp;S67,N65&amp;O65=R68&amp;S68,N65&amp;O65=F64&amp;G64,N65&amp;O65=N64&amp;O64,N65&amp;O65=R64&amp;S64),1,IF(R65="",0,IF(OR(R65&amp;S65=F66&amp;G66,R65&amp;S65=F67&amp;G67,R65&amp;S65=F68&amp;G68,R65&amp;S65=N66&amp;O66,R65&amp;S65=N67&amp;O67,R65&amp;S65=N68,O68,R65&amp;S65=R66&amp;S66,R65&amp;S65=R67&amp;S67,R65&amp;S65=R68&amp;S68,R65&amp;S65=F64&amp;G64,R65&amp;S65=N64&amp;O64,R65&amp;S65=R64&amp;S64),1,0))))))</f>
        <v>0</v>
      </c>
      <c r="W65" s="15" t="str">
        <f>IF(H65="","",IF(H65=0,"CAIDA",IF(H65=1,"CORTO",VLOOKUP(F65&amp;LEFT(G65,1),Table1[[Full_Name]:[METROS15]],Deducciones_Bonus_Tablas!$AF$1,FALSE))))</f>
        <v/>
      </c>
      <c r="X65" s="15" t="str">
        <f>IF(P65="","",IF(P65=0,"CAIDA",IF(P65=1,"CORTO",VLOOKUP(N65&amp;LEFT(O65,1),Table1[[Full_Name]:[METROS15]],Deducciones_Bonus_Tablas!$AF$1,FALSE))))</f>
        <v/>
      </c>
      <c r="Y65" s="15" t="str">
        <f>IF(T65="","",IF(T65=0,"CAIDA",IF(T65=1,"CORTO",VLOOKUP(R65&amp;LEFT(S65,1),Table1[[Full_Name]:[METROS15]],Deducciones_Bonus_Tablas!$AF$1,FALSE))))</f>
        <v/>
      </c>
      <c r="Z65" s="38">
        <f t="shared" ref="Z65:Z68" si="135">IF(OR(W65="CAIDA",X65="CAIDA",Y65="CAIDA",W65="CORTO",SUM(AC65:AE65)&gt;0),0,IF(AND(W65&gt;0,OR(X65="",X65="CORTO",M65&gt;2,BH65=22,BH65=33,BI65=11,BK65=1,BL65=1),OR(Y65="",Y65="CORTO",M65+P65+Q65&gt;2,BM65=1)),1,0))</f>
        <v>1</v>
      </c>
      <c r="AA65" s="38">
        <f t="shared" ref="AA65:AA68" si="136">IF(OR(X65="CAIDA",Y65="CAIDA",W65="CAIDA",X65="CORTO",SUM(AC65:AE65)&gt;0),0,IF(OR(AND(BI65=1,BN65=11),AND(X65&gt;0,OR(Y65="",Y65="CORTO",BM65=22,BM65=33,BN65=11,BP65=1,BQ65=1),OR(W65="",W65="CORTO",BH65=2,BH65=3,BI65=1,BJ65=1,BL65=11))),1,0))</f>
        <v>1</v>
      </c>
      <c r="AB65" s="38">
        <f t="shared" ref="AB65:AB68" si="137">IF(OR(Y65="CAIDA",W65="CAIDA",X65="CAIDA",Y65="CORTO",SUM(AC65:AE65)&gt;0),0,IF(AND(Y65&gt;0,OR(W65="",W65="CORTO",BH65=1),OR(X65="",X65="CORTO",BN65=1,BQ65=11)),1,0))</f>
        <v>1</v>
      </c>
      <c r="AC65" s="38">
        <f t="shared" ref="AC65:AC68" si="138">IF(OR(H65&lt;2,P65&lt;2,BH65=2,BH65=22,BH65=3,BH65=33,BI65=1,BI65=11,BJ65=1,BK65=1,BL65=1,BL65=11,M65&gt;2,AND(BH65=1,OR(BN65=1,BQ65=11))),0,1)</f>
        <v>0</v>
      </c>
      <c r="AD65" s="38">
        <f t="shared" ref="AD65:AD68" si="139">IF(OR(P65&lt;2,T65&lt;2,BM65=2,BM65=22,BM65=3,BM65=33,BN65=1,BN65=11,BO65=1,BP65=1,BQ65=1,BQ65=11,Q65&gt;2,BM65=1),0,1)</f>
        <v>0</v>
      </c>
      <c r="AE65" s="38">
        <f t="shared" ref="AE65:AE68" si="140">IF(OR(H65&lt;2,T65&lt;2,BH65=2,BM65=22,BH65=3,BM65=33,BI65=1,BN65=11,BJ65=1,BP65=1,BQ65=1,BL65=11,Q65&gt;2,M65&gt;2,AND(P65=1,M65+Q65&gt;1),AND(OR(BI65=11,BK65=1,BL65=1),BM65=1),AND(OR(BN65=1,BK65=1,BL65=1),BH65=1)),0,1)</f>
        <v>0</v>
      </c>
      <c r="AF65" s="15" t="str">
        <f>IF(AC65=0,"",MAX(W65,X65)+VLOOKUP(MIN(AQ65,AS65),Deducciones_Bonus_Tablas!$H$2:$I$41,2,FALSE)*(IF(F65=N65,Deducciones_Bonus_Tablas!$N$34,IF(ABS(AQ65-AS65)&lt;=4,Deducciones_Bonus_Tablas!$N$32,IF(ABS(AQ65-AS65)&lt;=10,Deducciones_Bonus_Tablas!$N$33,IF(ABS(AQ65-AS65)&gt;10,Deducciones_Bonus_Tablas!$N$34))))+IF(AS65&gt;AQ65,Deducciones_Bonus_Tablas!$Q$31,IF(AS65&lt;AQ65,Deducciones_Bonus_Tablas!$Q$33,0))))</f>
        <v/>
      </c>
      <c r="AG65" s="15" t="str">
        <f>IF(AD65=0,"",MAX(X65,Y65)+VLOOKUP(MIN(AS65,AU65),Deducciones_Bonus_Tablas!$H$2:$I$41,2,FALSE)*(IF(N65=R65,Deducciones_Bonus_Tablas!$N$34,IF(ABS(AS65-AU65)&lt;=4,Deducciones_Bonus_Tablas!$N$32,IF(ABS(AS65-AU65)&lt;=10,Deducciones_Bonus_Tablas!$N$33,IF(ABS(AS65-AU65)&gt;10,Deducciones_Bonus_Tablas!$N$34))))+IF(AU65&gt;AS65,Deducciones_Bonus_Tablas!$Q$31,IF(AU65&lt;AS65,Deducciones_Bonus_Tablas!$Q$33,0))))</f>
        <v/>
      </c>
      <c r="AH65" s="15" t="str">
        <f>IF(AE65=0,"",MAX(W65,Y65)+VLOOKUP(MIN(AQ65,AU65),Deducciones_Bonus_Tablas!$H$2:$I$41,2,FALSE)*(IF(F65=R65,Deducciones_Bonus_Tablas!$N$34,IF(ABS(AQ65-AU65)&lt;=4,Deducciones_Bonus_Tablas!$N$32,IF(ABS(AQ65-AU65)&lt;=10,Deducciones_Bonus_Tablas!$N$33,IF(ABS(AQ65-AU65)&gt;10,Deducciones_Bonus_Tablas!$N$34))))+IF(AU65&gt;AQ65,Deducciones_Bonus_Tablas!$Q$31,IF(AU65&lt;AQ65,Deducciones_Bonus_Tablas!$Q$33,0))))</f>
        <v/>
      </c>
      <c r="AI65" s="15" t="str">
        <f>IF(OR(AC65&lt;&gt;1,AD65&lt;&gt;1,AE65&lt;&gt;1),"",MAX(W65,X65,Y65)+VLOOKUP(MIN(AQ65,AS65),Deducciones_Bonus_Tablas!$H$2:$I$41,2,FALSE)*(IF(F65=N65,Deducciones_Bonus_Tablas!$N$34,IF(ABS(AQ65-AS65)&lt;=4,Deducciones_Bonus_Tablas!$N$32,IF(ABS(AQ65-AS65)&lt;=10,Deducciones_Bonus_Tablas!$N$33,IF(ABS(AQ65-AS65)&gt;10,Deducciones_Bonus_Tablas!$N$34))))+IF(AS65&gt;AQ65,Deducciones_Bonus_Tablas!$Q$31,IF(AS65&lt;AQ65,Deducciones_Bonus_Tablas!$Q$33,0)))+VLOOKUP(MIN(AS65,AU65),Deducciones_Bonus_Tablas!$H$2:$I$41,2,FALSE)*(IF(N65=R65,Deducciones_Bonus_Tablas!$N$34,IF(ABS(AS65-AU65)&lt;=4,Deducciones_Bonus_Tablas!$N$32,IF(ABS(AS65-AU65)&lt;=10,Deducciones_Bonus_Tablas!$N$33,IF(ABS(AS65-AU65)&gt;10,Deducciones_Bonus_Tablas!$N$34))))+IF(AU65&gt;AS65,Deducciones_Bonus_Tablas!$Q$31,IF(AU65&lt;AS65,Deducciones_Bonus_Tablas!$Q$33,0))))</f>
        <v/>
      </c>
      <c r="AJ65" s="15" t="str">
        <f t="shared" ref="AJ65:AJ68" si="141">IF(W65="","",IF(OR(W65="CAIDA",W65="CORTO"),"",IF(SUM(AC65:AE65)=0,W65*(SUM(AZ65:BD65)+BG65),"COMBO")))</f>
        <v/>
      </c>
      <c r="AK65" s="15" t="str">
        <f t="shared" ref="AK65:AK68" si="142">IF(X65="","",IF(OR(X65="CAIDA",X65="CORTO"),"",IF(SUM(AC65:AE65)=0,X65*(SUM(BA65:BE65)+BG65),"COMBO")))</f>
        <v/>
      </c>
      <c r="AL65" s="15" t="str">
        <f t="shared" ref="AL65:AL68" si="143">IF(Y65="","",IF(OR(Y65="CAIDA",Y65="CORTO"),"",IF(SUM(AC65:AE65)=0,Y65*(SUM(BA65:BD65)+BF65+BG65),"COMBO")))</f>
        <v/>
      </c>
      <c r="AM65" s="15" t="str">
        <f>IF(OR(SUM(AC65:AE65)=3,AC65&lt;&gt;1),"",AF65*(SUM(BA65:BC65)+(W65*AZ65+X65*BE65)/(W65+X65)+BG65+IF(AW65&lt;&gt;AX65,Deducciones_Bonus_Tablas!$N$43,0))+X65*BD65)</f>
        <v/>
      </c>
      <c r="AN65" s="15" t="str">
        <f>IF(OR(SUM(AC65:AE65)=3,AD65&lt;&gt;1),"",AG65*(SUM(BA65:BC65)+(X65*BE65+Y65*BF65)/(X65+Y65)+BG65+IF(AX65&lt;&gt;AY65,Deducciones_Bonus_Tablas!$N$43,0))+Y65*BD65)</f>
        <v/>
      </c>
      <c r="AO65" s="15" t="str">
        <f>IF(OR(SUM(AC65:AE65)=3,AE65&lt;&gt;1),"",AH65*(SUM(BA65:BC65)+(W65*AZ65+Y65*BF65)/(W65+Y65)+BG65+IF(AW65&lt;&gt;AY65,Deducciones_Bonus_Tablas!$N$43,0))+Y65*BD65)</f>
        <v/>
      </c>
      <c r="AP65" s="15" t="str">
        <f>IF(SUM(AC65:AE65)&lt;&gt;3,"",AI65*(SUM(BA65:BC65)+(W65*AZ65+X65*BE65+Y65*BF65)/(W65+X65+BF65)+BG65+Deducciones_Bonus_Tablas!$N$44+(COUNTA(_xlfn.UNIQUE(AW65:AY65,TRUE,FALSE))-1)*Deducciones_Bonus_Tablas!$N$43)+Y65*BD65)</f>
        <v/>
      </c>
      <c r="AQ65" s="38" t="str">
        <f>IF(H65&lt;2,"",VLOOKUP(F65&amp;LEFT(G65,1),Table1[[Full_Name]:[METROS15]],Deducciones_Bonus_Tablas!$AE$1,FALSE))</f>
        <v/>
      </c>
      <c r="AR65" s="38" t="str">
        <f>IF(H65&lt;2,"",VLOOKUP(F65&amp;LEFT(G65,1),Table1[[Full_Name]:[METROS15]],Deducciones_Bonus_Tablas!$AD$1,FALSE))</f>
        <v/>
      </c>
      <c r="AS65" s="38" t="str">
        <f>IF(P65&lt;2,"",VLOOKUP(N65&amp;LEFT(O65,1),Table1[[Full_Name]:[METROS15]],Deducciones_Bonus_Tablas!$AE$1,FALSE))</f>
        <v/>
      </c>
      <c r="AT65" s="38" t="str">
        <f>IF(P65&lt;2,"",VLOOKUP(N65&amp;LEFT(O65,1),Table1[[Full_Name]:[METROS15]],Deducciones_Bonus_Tablas!$AD$1,FALSE))</f>
        <v/>
      </c>
      <c r="AU65" s="38" t="str">
        <f>IF(T65&lt;2,"",VLOOKUP(R65&amp;LEFT(S65,1),Table1[[Full_Name]:[METROS15]],Deducciones_Bonus_Tablas!$AE$1,FALSE))</f>
        <v/>
      </c>
      <c r="AV65" s="38" t="str">
        <f>IF(T65&lt;2,"",VLOOKUP(R65&amp;LEFT(S65,1),Table1[[Full_Name]:[METROS15]],Deducciones_Bonus_Tablas!$AD$1,FALSE))</f>
        <v/>
      </c>
      <c r="AW65" s="38" t="str">
        <f>IF(H65&lt;2,"",VLOOKUP(F65&amp;LEFT(G65,1),Table1[[Full_Name]:[METROS15]],Deducciones_Bonus_Tablas!$AC$1,FALSE))</f>
        <v/>
      </c>
      <c r="AX65" s="38" t="str">
        <f>IF(P65&lt;2,"",VLOOKUP(N65&amp;LEFT(O65,1),Table1[[Full_Name]:[METROS15]],Deducciones_Bonus_Tablas!$AC$1,FALSE))</f>
        <v/>
      </c>
      <c r="AY65" s="38" t="str">
        <f>IF(T65&lt;2,"",VLOOKUP(R65&amp;LEFT(S65,1),Table1[[Full_Name]:[METROS15]],Deducciones_Bonus_Tablas!$AC$1,FALSE))</f>
        <v/>
      </c>
      <c r="AZ65" s="54" t="str">
        <f>IF(F65="","",IF(OR(H65=0,H65=""),"CAIDA",IF(H65=1,"CORTO",IF(OR(BH65=2,BH65=3,BI65=1,BJ65=1,BL65=11),0,IF(SUM(AC65:AE65)=0,INDEX(Table1[[Full_Name]:[METROS15]],MATCH(F65&amp;LEFT(G65,1),Table1[Full_Name],0),MATCH("I"&amp;H65,Deducciones_Bonus_Tablas!$AB$2:$BN$2,0)),INDEX(Table1[[Full_Name]:[METROS15]],MATCH(F65&amp;LEFT(G65,1),Table1[Full_Name],0),MATCH("C"&amp;H65,Deducciones_Bonus_Tablas!$AB$2:$BN$2,0)))))))</f>
        <v/>
      </c>
      <c r="BA65" s="5" cm="1">
        <f t="array" ref="BA65">IF(OR(I65="",F65="",I65="B"),0,_xlfn.IFS($Z65=1,VLOOKUP($F65&amp;LEFT($G65,1),Table1[[Full_Name]:[METROS15]],MATCH("C"&amp;I65,Deducciones_Bonus_Tablas!$AB$2:$BN$2,0),FALSE),$AA65=1,VLOOKUP($N65&amp;LEFT($O65,1),Table1[[Full_Name]:[METROS15]],MATCH("C"&amp;I65,Deducciones_Bonus_Tablas!$AB$2:$BN$2,0),FALSE),$AB65=1,VLOOKUP($R65&amp;LEFT($S65,1),Table1[[Full_Name]:[METROS15]],MATCH("C"&amp;I65,Deducciones_Bonus_Tablas!$AB$2:$BN$2,0),FALSE),$AC65=1,AVERAGE(VLOOKUP($F65&amp;LEFT($G65,1),Table1[[Full_Name]:[METROS15]],MATCH("C"&amp;I65,Deducciones_Bonus_Tablas!$AB$2:$BN$2,0),FALSE),VLOOKUP($N65&amp;LEFT($O65,1),Table1[[Full_Name]:[METROS15]],MATCH("C"&amp;I65,Deducciones_Bonus_Tablas!$AB$2:$BN$2,0),FALSE)),$AD65=1,AVERAGE(VLOOKUP($R65&amp;LEFT($S65,1),Table1[[Full_Name]:[METROS15]],MATCH("C"&amp;I65,Deducciones_Bonus_Tablas!$AB$2:$BN$2,0),FALSE),VLOOKUP($N65&amp;LEFT($O65,1),Table1[[Full_Name]:[METROS15]],MATCH("C"&amp;I65,Deducciones_Bonus_Tablas!$AB$2:$BN$2,0),FALSE)),$AE65=1,AVERAGE(VLOOKUP($R65&amp;LEFT($S65,1),Table1[[Full_Name]:[METROS15]],MATCH("C"&amp;I65,Deducciones_Bonus_Tablas!$AB$2:$BN$2,0),FALSE),VLOOKUP($F65&amp;LEFT($G65,1),Table1[[Full_Name]:[METROS15]],MATCH("C"&amp;I65,Deducciones_Bonus_Tablas!$AB$2:$BN$2,0),FALSE))))</f>
        <v>0</v>
      </c>
      <c r="BB65" s="5" cm="1">
        <f t="array" ref="BB65">IF(OR(J65="",G65="",J65="B"),0,_xlfn.IFS($Z65=1,VLOOKUP($F65&amp;LEFT($G65,1),Table1[[Full_Name]:[METROS15]],MATCH("T"&amp;J65,Deducciones_Bonus_Tablas!$AB$2:$BN$2,0),FALSE),$AA65=1,VLOOKUP($N65&amp;LEFT($O65,1),Table1[[Full_Name]:[METROS15]],MATCH("T"&amp;J65,Deducciones_Bonus_Tablas!$AB$2:$BN$2,0),FALSE),$AB65=1,VLOOKUP($R65&amp;LEFT($S65,1),Table1[[Full_Name]:[METROS15]],MATCH("T"&amp;J65,Deducciones_Bonus_Tablas!$AB$2:$BN$2,0),FALSE),$AC65=1,AVERAGE(VLOOKUP($F65&amp;LEFT($G65,1),Table1[[Full_Name]:[METROS15]],MATCH("T"&amp;J65,Deducciones_Bonus_Tablas!$AB$2:$BN$2,0),FALSE),VLOOKUP($N65&amp;LEFT($O65,1),Table1[[Full_Name]:[METROS15]],MATCH("T"&amp;J65,Deducciones_Bonus_Tablas!$AB$2:$BN$2,0),FALSE)),$AD65=1,AVERAGE(VLOOKUP($R65&amp;LEFT($S65,1),Table1[[Full_Name]:[METROS15]],MATCH("T"&amp;J65,Deducciones_Bonus_Tablas!$AB$2:$BN$2,0),FALSE),VLOOKUP($N65&amp;LEFT($O65,1),Table1[[Full_Name]:[METROS15]],MATCH("T"&amp;J65,Deducciones_Bonus_Tablas!$AB$2:$BN$2,0),FALSE)),$AE65=1,AVERAGE(VLOOKUP($R65&amp;LEFT($S65,1),Table1[[Full_Name]:[METROS15]],MATCH("T"&amp;J65,Deducciones_Bonus_Tablas!$AB$2:$BN$2,0),FALSE),VLOOKUP($F65&amp;LEFT($G65,1),Table1[[Full_Name]:[METROS15]],MATCH("T"&amp;J65,Deducciones_Bonus_Tablas!$AB$2:$BN$2,0),FALSE))))</f>
        <v>0</v>
      </c>
      <c r="BC65" s="5" cm="1">
        <f t="array" ref="BC65">IF(OR(K65="",H65="",K65="B"),0,_xlfn.IFS($Z65=1,VLOOKUP($F65&amp;LEFT($G65,1),Table1[[Full_Name]:[METROS15]],MATCH("P"&amp;K65,Deducciones_Bonus_Tablas!$AB$2:$BN$2,0),FALSE),$AA65=1,VLOOKUP($N65&amp;LEFT($O65,1),Table1[[Full_Name]:[METROS15]],MATCH("P"&amp;K65,Deducciones_Bonus_Tablas!$AB$2:$BN$2,0),FALSE),$AB65=1,VLOOKUP($R65&amp;LEFT($S65,1),Table1[[Full_Name]:[METROS15]],MATCH("P"&amp;K65,Deducciones_Bonus_Tablas!$AB$2:$BN$2,0),FALSE),$AC65=1,AVERAGE(VLOOKUP($F65&amp;LEFT($G65,1),Table1[[Full_Name]:[METROS15]],MATCH("P"&amp;K65,Deducciones_Bonus_Tablas!$AB$2:$BN$2,0),FALSE),VLOOKUP($N65&amp;LEFT($O65,1),Table1[[Full_Name]:[METROS15]],MATCH("P"&amp;K65,Deducciones_Bonus_Tablas!$AB$2:$BN$2,0),FALSE)),$AD65=1,AVERAGE(VLOOKUP($R65&amp;LEFT($S65,1),Table1[[Full_Name]:[METROS15]],MATCH("P"&amp;K65,Deducciones_Bonus_Tablas!$AB$2:$BN$2,0),FALSE),VLOOKUP($N65&amp;LEFT($O65,1),Table1[[Full_Name]:[METROS15]],MATCH("P"&amp;K65,Deducciones_Bonus_Tablas!$AB$2:$BN$2,0),FALSE)),$AE65=1,AVERAGE(VLOOKUP($R65&amp;LEFT($S65,1),Table1[[Full_Name]:[METROS15]],MATCH("P"&amp;K65,Deducciones_Bonus_Tablas!$AB$2:$BN$2,0),FALSE),VLOOKUP($F65&amp;LEFT($G65,1),Table1[[Full_Name]:[METROS15]],MATCH("P"&amp;K65,Deducciones_Bonus_Tablas!$AB$2:$BN$2,0),FALSE))))</f>
        <v>0</v>
      </c>
      <c r="BD65" s="5">
        <f>IF(OR(F65="",AND(OR(L65="",L65="S"),BK65=0,OR(BI65=0,BI65=1),OR(BL65=0,BL65=11,AND(BL65=1,Q65&lt;3,T65&gt;1)),OR(BQ65=0,BQ65=11),BP65=0,BH65&lt;&gt;33,BM65&lt;&gt;33,BI65&lt;&gt;11,BN65&lt;&gt;11)),0,IF(Z65=1,VLOOKUP($F65&amp;LEFT($G65,1),Table1[[Full_Name]:[METROS15]],MATCH(IF(OR(BK65=1,BL65=1,BI65=11,BH65=33),"N",L65),Deducciones_Bonus_Tablas!$AB$2:$BN$2,0),FALSE),IF(OR(AA65=1,AND(AC65=1,SUM(AC65:AE65)=1),AND(AD65=1,OR(BP65=1,BQ65=1,BN65=11,BM65=33))),VLOOKUP($N65&amp;LEFT($O65,1),Table1[[Full_Name]:[METROS15]],MATCH(IF(OR(BP65=1,BQ65=1,BN65=11,BM65=33),"N",L65),Deducciones_Bonus_Tablas!$AB$2:$BN$2,0),FALSE),VLOOKUP($R65&amp;LEFT($S65,1),Table1[[Full_Name]:[METROS15]],MATCH(L65,Deducciones_Bonus_Tablas!$AB$2:$BN$2,0),FALSE))))</f>
        <v>0</v>
      </c>
      <c r="BE65" s="54" t="str">
        <f>IF(N65="","",IF(OR(P65=1,P65=0,BH65=22,BH65=33,BI65=11,BK65=1,BL65=1,BM65=2,BM65=3,BN65=1,BO65=1,BQ65=11),0,IF(SUM(AC65:AE65)=0,INDEX(Table1[[Full_Name]:[METROS15]],MATCH(N65&amp;LEFT(O65,1),Table1[Full_Name],0),MATCH("I"&amp;P65,Deducciones_Bonus_Tablas!$AB$2:$BN$2,0)),INDEX(Table1[[Full_Name]:[METROS15]],MATCH(N65&amp;LEFT(O65,1),Table1[Full_Name],0),MATCH("C"&amp;P65,Deducciones_Bonus_Tablas!$AB$2:$BN$2,0)))))</f>
        <v/>
      </c>
      <c r="BF65" s="54" t="str">
        <f>IF(R65="","",IF(OR(T65=1,T65=0,BM65=22,BM65=33,BN65=11,BP65=1,BQ65=1),0,IF(SUM(AC65:AE65)=0,INDEX(Table1[[Full_Name]:[METROS15]],MATCH(R65&amp;LEFT(S65,1),Table1[Full_Name],0),MATCH("I"&amp;T65,Deducciones_Bonus_Tablas!$AB$2:$BN$2,0)),INDEX(Table1[[Full_Name]:[METROS15]],MATCH(R65&amp;LEFT(S65,1),Table1[Full_Name],0),MATCH("C"&amp;T65,Deducciones_Bonus_Tablas!$AB$2:$BN$2,0)))))</f>
        <v/>
      </c>
      <c r="BG65" s="5">
        <f>IF(OR(BH65=2,BH65=3,BH65=33,BI65=1,BI65=11,BJ65=1,BM65=2,BM65=22,BM65=3,BM65=33,BN65=1,BN65=11,BO65=1),Deducciones_Bonus_Tablas!$N$45,0)+IF(AND(OR(BH65=2,BH65=3,BI65=1,BJ65=1),OR(BM65=33,BN65=11)),Deducciones_Bonus_Tablas!$N$46,0)</f>
        <v>0</v>
      </c>
      <c r="BH65" s="5">
        <f>IF(OR(H65&lt;2,P65&lt;2),0,IF(OR(AR65&lt;&gt;"E",AT65&lt;&gt;"E"),0,IF(AND(COUNTIF(Table2[Excepcion E],F65&amp;LEFT(G65,1))=1,COUNTIF(Table2[Excepcion E],N65&amp;LEFT(O65,1))=1),1,IF(COUNTIF(Table2[Excepcion E],F65&amp;LEFT(G65,1))=1,IF(F65=N65,2,IF(AND(AW65=AX65,G65=O65),3,4)),IF(COUNTIF(Table2[Excepcion E],N65&amp;LEFT(O65,1)),IF(F65=N65,22,IF(AND(AW65=AX65,G65=O65),33,4)),5)))))</f>
        <v>0</v>
      </c>
      <c r="BI65" s="5">
        <f>IF(OR(H65&lt;2,P65&lt;2),0,IF(AND(COUNTIF(Table2[Excepcion E],F65&amp;LEFT(G65,1))=1,AT65&lt;&gt;"E"),1,IF(AND(COUNTIF(Table2[Excepcion E],N65&amp;LEFT(O65,1))=1,AR65&lt;&gt;"E"),11,0)))</f>
        <v>0</v>
      </c>
      <c r="BJ65" s="5" t="str">
        <f t="shared" ref="BJ65:BJ68" si="144">IF(OR(H65&lt;2,P65&lt;2),"",IF(AND(F65=N65,OR(LEFT(G65,1)="8",LEFT(G65,1)="5"),LEFT(O65,1)="2"),1,0))</f>
        <v/>
      </c>
      <c r="BK65" s="5">
        <f t="shared" ref="BK65:BK68" si="145">IF(OR(H65&lt;2,P65&lt;2),0,IF(AND(F65=N65,OR(AND(LEFT(G65,1)="2",OR(LEFT(O65,1)="8",LEFT(O65,1)="5")),AND(LEFT(G65,1)="5",LEFT(O65,1)="8"))),1,0))</f>
        <v>0</v>
      </c>
      <c r="BL65" s="5">
        <f t="shared" ref="BL65:BL68" si="146">IF(OR(H65&lt;2,P65&lt;2),0,IF(AND(OR(AR65="A",AR65="B"),OR(AT65="E",AND(AT65="D",O65=8))),1,IF(AND(OR(AT65="A",AT65="B"),OR(AR65="E",AND(AR65="D",G65=8))),11,0)))</f>
        <v>0</v>
      </c>
      <c r="BM65" s="5">
        <f>IF(OR(P65&lt;2,T65&lt;2),0,IF(OR(AT65&lt;&gt;"E",AV65&lt;&gt;"E"),0,IF(AND(COUNTIF(Table2[Excepcion E],N65&amp;LEFT(O65,1))=1,COUNTIF(Table2[Excepcion E],R65&amp;LEFT(S65,1))=1),1,IF(COUNTIF(Table2[Excepcion E],N65&amp;LEFT(O65,1))=1,IF(N65=R65,2,IF(AND(AX65=AY65,O65=S65),3,4)),IF(COUNTIF(Table2[Excepcion E],R65&amp;LEFT(S65,1)),IF(N65=R65,22,IF(AND(AX65=AY65,O65=S65),33,4)),5)))))</f>
        <v>0</v>
      </c>
      <c r="BN65" s="5">
        <f>IF(OR(P65&lt;2,T65&lt;2),0,IF(AND(COUNTIF(Table2[Excepcion E],N65&amp;LEFT(O65,1))=1,AV65&lt;&gt;"E"),1,IF(AND(COUNTIF(Table2[Excepcion E],R65&amp;LEFT(S65,1))=1,AT65&lt;&gt;"E"),11,0)))</f>
        <v>0</v>
      </c>
      <c r="BO65" s="5" t="str">
        <f t="shared" ref="BO65:BO68" si="147">IF(OR(P65&lt;2,T65&lt;2),"",IF(AND(N65=R65,OR(LEFT(O65,1)="8",LEFT(O65,1)="5"),LEFT(S65,1)="2"),1,0))</f>
        <v/>
      </c>
      <c r="BP65" s="5">
        <f t="shared" ref="BP65:BP68" si="148">IF(OR(P65&lt;2,T65&lt;2),0,IF(AND(N65=R65,OR(AND(LEFT(O65,1)="2",OR(LEFT(S65,1)="8",LEFT(S65,1)="5")),AND(LEFT(O65,1)="5",LEFT(S65,1)="8"))),1,0))</f>
        <v>0</v>
      </c>
      <c r="BQ65" s="5">
        <f t="shared" ref="BQ65:BQ68" si="149">IF(OR(P65&lt;2,T65&lt;2),0,IF(AND(OR(AT65="A",AT65="B"),OR(AV65="E",AND(AV65="D",T65=8))),1,IF(AND(OR(AV65="A",AV65="B"),OR(AT65="E",AND(AT65="D",O65=8))),11,0)))</f>
        <v>0</v>
      </c>
    </row>
    <row r="66" spans="1:69" s="1" customFormat="1" ht="18.75" customHeight="1" x14ac:dyDescent="0.3">
      <c r="E66" s="322"/>
      <c r="F66" s="212"/>
      <c r="G66" s="243"/>
      <c r="H66" s="213"/>
      <c r="I66" s="215"/>
      <c r="J66" s="216"/>
      <c r="K66" s="217"/>
      <c r="L66" s="218"/>
      <c r="M66" s="219"/>
      <c r="N66" s="220"/>
      <c r="O66" s="213"/>
      <c r="P66" s="213"/>
      <c r="Q66" s="219"/>
      <c r="R66" s="220"/>
      <c r="S66" s="213"/>
      <c r="T66" s="221"/>
      <c r="U66" s="19" t="str" cm="1">
        <f t="array" aca="1" ref="U66" ca="1">IFERROR(IF(W66="","",IF(OR(W66="CAIDA",X66="CAIDA",AND(W66="CORTO",X66="")),0,ROUND(_xlfn.IFS(Z66=1,W66+AJ66,AA66=1,X66+AK66,AB66=1,Y66+AL66,AND(AC66=1,SUM(AC66:AE66)=1),AF66+AM66,AND(AD66=1,SUM(AC66:AE66)=1),AG66+AN66,AND(AE66=1,SUM(AC66:AE66)=1),AH66+AO66,AND(SUM(AC66:AE66)=2,AC66=1,AE66=1),MAX(AF66+OFFSET(AF66,0,7),AH66+OFFSET(AH66,0,7)),SUM(AC66:AE66)=3,AI66+AP66),1))),"Revisa")</f>
        <v/>
      </c>
      <c r="V66" s="38">
        <f>IF(F66="",0,IF(OR(F66&amp;G66=F67&amp;G67,F66&amp;G66=F68&amp;G68,F66&amp;G66=F64&amp;G64,F66&amp;G66=N67&amp;O67,F66&amp;G66=N68&amp;O68,F66&amp;G66=N64&amp;O64,F66&amp;G66=R67&amp;S67,F66&amp;G66=R68&amp;S68,F66&amp;G66=R64&amp;S64,F66&amp;G66=F65&amp;G65,F66&amp;G66=N65&amp;O65,F66&amp;G66=R65&amp;S65),1,IF(N66="",0,IF(OR(N66&amp;O66=F67&amp;G67,N66&amp;O66=F68&amp;G68,N66&amp;O66=F64&amp;G64,N66&amp;O66=N67&amp;O67,N66&amp;O66=N68&amp;O68,N66&amp;O66=N64&amp;O64,N66&amp;O66=R67&amp;S67,N66&amp;O66=R68&amp;S68,N66&amp;O66=R64&amp;S64,N66&amp;O66=F65&amp;G65,N66&amp;O66=N65&amp;O65,N66&amp;O66=R65&amp;S65),1,IF(R66="",0,IF(OR(R66&amp;S66=F67&amp;G67,R66&amp;S66=F68&amp;G68,R66&amp;S66=F64&amp;G64,R66&amp;S66=N67&amp;O67,R66&amp;S66=N68&amp;O68,R66&amp;S66=N64,O64,R66&amp;S66=R67&amp;S67,R66&amp;S66=R68&amp;S68,R66&amp;S66=R64&amp;S64,R66&amp;S66=F65&amp;G65,R66&amp;S66=N65&amp;O65,R66&amp;S66=R65&amp;S65),1,0))))))</f>
        <v>0</v>
      </c>
      <c r="W66" s="15" t="str">
        <f>IF(H66="","",IF(H66=0,"CAIDA",IF(H66=1,"CORTO",VLOOKUP(F66&amp;LEFT(G66,1),Table1[[Full_Name]:[METROS15]],Deducciones_Bonus_Tablas!$AF$1,FALSE))))</f>
        <v/>
      </c>
      <c r="X66" s="15" t="str">
        <f>IF(P66="","",IF(P66=0,"CAIDA",IF(P66=1,"CORTO",VLOOKUP(N66&amp;LEFT(O66,1),Table1[[Full_Name]:[METROS15]],Deducciones_Bonus_Tablas!$AF$1,FALSE))))</f>
        <v/>
      </c>
      <c r="Y66" s="15" t="str">
        <f>IF(T66="","",IF(T66=0,"CAIDA",IF(T66=1,"CORTO",VLOOKUP(R66&amp;LEFT(S66,1),Table1[[Full_Name]:[METROS15]],Deducciones_Bonus_Tablas!$AF$1,FALSE))))</f>
        <v/>
      </c>
      <c r="Z66" s="38">
        <f t="shared" si="135"/>
        <v>1</v>
      </c>
      <c r="AA66" s="38">
        <f t="shared" si="136"/>
        <v>1</v>
      </c>
      <c r="AB66" s="38">
        <f t="shared" si="137"/>
        <v>1</v>
      </c>
      <c r="AC66" s="38">
        <f t="shared" si="138"/>
        <v>0</v>
      </c>
      <c r="AD66" s="38">
        <f t="shared" si="139"/>
        <v>0</v>
      </c>
      <c r="AE66" s="38">
        <f t="shared" si="140"/>
        <v>0</v>
      </c>
      <c r="AF66" s="15" t="str">
        <f>IF(AC66=0,"",MAX(W66,X66)+VLOOKUP(MIN(AQ66,AS66),Deducciones_Bonus_Tablas!$H$2:$I$41,2,FALSE)*(IF(F66=N66,Deducciones_Bonus_Tablas!$N$34,IF(ABS(AQ66-AS66)&lt;=4,Deducciones_Bonus_Tablas!$N$32,IF(ABS(AQ66-AS66)&lt;=10,Deducciones_Bonus_Tablas!$N$33,IF(ABS(AQ66-AS66)&gt;10,Deducciones_Bonus_Tablas!$N$34))))+IF(AS66&gt;AQ66,Deducciones_Bonus_Tablas!$Q$31,IF(AS66&lt;AQ66,Deducciones_Bonus_Tablas!$Q$33,0))))</f>
        <v/>
      </c>
      <c r="AG66" s="15" t="str">
        <f>IF(AD66=0,"",MAX(X66,Y66)+VLOOKUP(MIN(AS66,AU66),Deducciones_Bonus_Tablas!$H$2:$I$41,2,FALSE)*(IF(N66=R66,Deducciones_Bonus_Tablas!$N$34,IF(ABS(AS66-AU66)&lt;=4,Deducciones_Bonus_Tablas!$N$32,IF(ABS(AS66-AU66)&lt;=10,Deducciones_Bonus_Tablas!$N$33,IF(ABS(AS66-AU66)&gt;10,Deducciones_Bonus_Tablas!$N$34))))+IF(AU66&gt;AS66,Deducciones_Bonus_Tablas!$Q$31,IF(AU66&lt;AS66,Deducciones_Bonus_Tablas!$Q$33,0))))</f>
        <v/>
      </c>
      <c r="AH66" s="15" t="str">
        <f>IF(AE66=0,"",MAX(W66,Y66)+VLOOKUP(MIN(AQ66,AU66),Deducciones_Bonus_Tablas!$H$2:$I$41,2,FALSE)*(IF(F66=R66,Deducciones_Bonus_Tablas!$N$34,IF(ABS(AQ66-AU66)&lt;=4,Deducciones_Bonus_Tablas!$N$32,IF(ABS(AQ66-AU66)&lt;=10,Deducciones_Bonus_Tablas!$N$33,IF(ABS(AQ66-AU66)&gt;10,Deducciones_Bonus_Tablas!$N$34))))+IF(AU66&gt;AQ66,Deducciones_Bonus_Tablas!$Q$31,IF(AU66&lt;AQ66,Deducciones_Bonus_Tablas!$Q$33,0))))</f>
        <v/>
      </c>
      <c r="AI66" s="15" t="str">
        <f>IF(OR(AC66&lt;&gt;1,AD66&lt;&gt;1,AE66&lt;&gt;1),"",MAX(W66,X66,Y66)+VLOOKUP(MIN(AQ66,AS66),Deducciones_Bonus_Tablas!$H$2:$I$41,2,FALSE)*(IF(F66=N66,Deducciones_Bonus_Tablas!$N$34,IF(ABS(AQ66-AS66)&lt;=4,Deducciones_Bonus_Tablas!$N$32,IF(ABS(AQ66-AS66)&lt;=10,Deducciones_Bonus_Tablas!$N$33,IF(ABS(AQ66-AS66)&gt;10,Deducciones_Bonus_Tablas!$N$34))))+IF(AS66&gt;AQ66,Deducciones_Bonus_Tablas!$Q$31,IF(AS66&lt;AQ66,Deducciones_Bonus_Tablas!$Q$33,0)))+VLOOKUP(MIN(AS66,AU66),Deducciones_Bonus_Tablas!$H$2:$I$41,2,FALSE)*(IF(N66=R66,Deducciones_Bonus_Tablas!$N$34,IF(ABS(AS66-AU66)&lt;=4,Deducciones_Bonus_Tablas!$N$32,IF(ABS(AS66-AU66)&lt;=10,Deducciones_Bonus_Tablas!$N$33,IF(ABS(AS66-AU66)&gt;10,Deducciones_Bonus_Tablas!$N$34))))+IF(AU66&gt;AS66,Deducciones_Bonus_Tablas!$Q$31,IF(AU66&lt;AS66,Deducciones_Bonus_Tablas!$Q$33,0))))</f>
        <v/>
      </c>
      <c r="AJ66" s="15" t="str">
        <f t="shared" si="141"/>
        <v/>
      </c>
      <c r="AK66" s="15" t="str">
        <f t="shared" si="142"/>
        <v/>
      </c>
      <c r="AL66" s="15" t="str">
        <f t="shared" si="143"/>
        <v/>
      </c>
      <c r="AM66" s="15" t="str">
        <f>IF(OR(SUM(AC66:AE66)=3,AC66&lt;&gt;1),"",AF66*(SUM(BA66:BC66)+(W66*AZ66+X66*BE66)/(W66+X66)+BG66+IF(AW66&lt;&gt;AX66,Deducciones_Bonus_Tablas!$N$43,0))+X66*BD66)</f>
        <v/>
      </c>
      <c r="AN66" s="15" t="str">
        <f>IF(OR(SUM(AC66:AE66)=3,AD66&lt;&gt;1),"",AG66*(SUM(BA66:BC66)+(X66*BE66+Y66*BF66)/(X66+Y66)+BG66+IF(AX66&lt;&gt;AY66,Deducciones_Bonus_Tablas!$N$43,0))+Y66*BD66)</f>
        <v/>
      </c>
      <c r="AO66" s="15" t="str">
        <f>IF(OR(SUM(AC66:AE66)=3,AE66&lt;&gt;1),"",AH66*(SUM(BA66:BC66)+(W66*AZ66+Y66*BF66)/(W66+Y66)+BG66+IF(AW66&lt;&gt;AY66,Deducciones_Bonus_Tablas!$N$43,0))+Y66*BD66)</f>
        <v/>
      </c>
      <c r="AP66" s="15" t="str">
        <f>IF(SUM(AC66:AE66)&lt;&gt;3,"",AI66*(SUM(BA66:BC66)+(W66*AZ66+X66*BE66+Y66*BF66)/(W66+X66+BF66)+BG66+Deducciones_Bonus_Tablas!$N$44+(COUNTA(_xlfn.UNIQUE(AW66:AY66,TRUE,FALSE))-1)*Deducciones_Bonus_Tablas!$N$43)+Y66*BD66)</f>
        <v/>
      </c>
      <c r="AQ66" s="38" t="str">
        <f>IF(H66&lt;2,"",VLOOKUP(F66&amp;LEFT(G66,1),Table1[[Full_Name]:[METROS15]],Deducciones_Bonus_Tablas!$AE$1,FALSE))</f>
        <v/>
      </c>
      <c r="AR66" s="38" t="str">
        <f>IF(H66&lt;2,"",VLOOKUP(F66&amp;LEFT(G66,1),Table1[[Full_Name]:[METROS15]],Deducciones_Bonus_Tablas!$AD$1,FALSE))</f>
        <v/>
      </c>
      <c r="AS66" s="38" t="str">
        <f>IF(P66&lt;2,"",VLOOKUP(N66&amp;LEFT(O66,1),Table1[[Full_Name]:[METROS15]],Deducciones_Bonus_Tablas!$AE$1,FALSE))</f>
        <v/>
      </c>
      <c r="AT66" s="38" t="str">
        <f>IF(P66&lt;2,"",VLOOKUP(N66&amp;LEFT(O66,1),Table1[[Full_Name]:[METROS15]],Deducciones_Bonus_Tablas!$AD$1,FALSE))</f>
        <v/>
      </c>
      <c r="AU66" s="38" t="str">
        <f>IF(T66&lt;2,"",VLOOKUP(R66&amp;LEFT(S66,1),Table1[[Full_Name]:[METROS15]],Deducciones_Bonus_Tablas!$AE$1,FALSE))</f>
        <v/>
      </c>
      <c r="AV66" s="38" t="str">
        <f>IF(T66&lt;2,"",VLOOKUP(R66&amp;LEFT(S66,1),Table1[[Full_Name]:[METROS15]],Deducciones_Bonus_Tablas!$AD$1,FALSE))</f>
        <v/>
      </c>
      <c r="AW66" s="38" t="str">
        <f>IF(H66&lt;2,"",VLOOKUP(F66&amp;LEFT(G66,1),Table1[[Full_Name]:[METROS15]],Deducciones_Bonus_Tablas!$AC$1,FALSE))</f>
        <v/>
      </c>
      <c r="AX66" s="38" t="str">
        <f>IF(P66&lt;2,"",VLOOKUP(N66&amp;LEFT(O66,1),Table1[[Full_Name]:[METROS15]],Deducciones_Bonus_Tablas!$AC$1,FALSE))</f>
        <v/>
      </c>
      <c r="AY66" s="38" t="str">
        <f>IF(T66&lt;2,"",VLOOKUP(R66&amp;LEFT(S66,1),Table1[[Full_Name]:[METROS15]],Deducciones_Bonus_Tablas!$AC$1,FALSE))</f>
        <v/>
      </c>
      <c r="AZ66" s="54" t="str">
        <f>IF(F66="","",IF(OR(H66=0,H66=""),"CAIDA",IF(H66=1,"CORTO",IF(OR(BH66=2,BH66=3,BI66=1,BJ66=1,BL66=11),0,IF(SUM(AC66:AE66)=0,INDEX(Table1[[Full_Name]:[METROS15]],MATCH(F66&amp;LEFT(G66,1),Table1[Full_Name],0),MATCH("I"&amp;H66,Deducciones_Bonus_Tablas!$AB$2:$BN$2,0)),INDEX(Table1[[Full_Name]:[METROS15]],MATCH(F66&amp;LEFT(G66,1),Table1[Full_Name],0),MATCH("C"&amp;H66,Deducciones_Bonus_Tablas!$AB$2:$BN$2,0)))))))</f>
        <v/>
      </c>
      <c r="BA66" s="5" cm="1">
        <f t="array" ref="BA66">IF(OR(I66="",F66="",I66="B"),0,_xlfn.IFS($Z66=1,VLOOKUP($F66&amp;LEFT($G66,1),Table1[[Full_Name]:[METROS15]],MATCH("C"&amp;I66,Deducciones_Bonus_Tablas!$AB$2:$BN$2,0),FALSE),$AA66=1,VLOOKUP($N66&amp;LEFT($O66,1),Table1[[Full_Name]:[METROS15]],MATCH("C"&amp;I66,Deducciones_Bonus_Tablas!$AB$2:$BN$2,0),FALSE),$AB66=1,VLOOKUP($R66&amp;LEFT($S66,1),Table1[[Full_Name]:[METROS15]],MATCH("C"&amp;I66,Deducciones_Bonus_Tablas!$AB$2:$BN$2,0),FALSE),$AC66=1,AVERAGE(VLOOKUP($F66&amp;LEFT($G66,1),Table1[[Full_Name]:[METROS15]],MATCH("C"&amp;I66,Deducciones_Bonus_Tablas!$AB$2:$BN$2,0),FALSE),VLOOKUP($N66&amp;LEFT($O66,1),Table1[[Full_Name]:[METROS15]],MATCH("C"&amp;I66,Deducciones_Bonus_Tablas!$AB$2:$BN$2,0),FALSE)),$AD66=1,AVERAGE(VLOOKUP($R66&amp;LEFT($S66,1),Table1[[Full_Name]:[METROS15]],MATCH("C"&amp;I66,Deducciones_Bonus_Tablas!$AB$2:$BN$2,0),FALSE),VLOOKUP($N66&amp;LEFT($O66,1),Table1[[Full_Name]:[METROS15]],MATCH("C"&amp;I66,Deducciones_Bonus_Tablas!$AB$2:$BN$2,0),FALSE)),$AE66=1,AVERAGE(VLOOKUP($R66&amp;LEFT($S66,1),Table1[[Full_Name]:[METROS15]],MATCH("C"&amp;I66,Deducciones_Bonus_Tablas!$AB$2:$BN$2,0),FALSE),VLOOKUP($F66&amp;LEFT($G66,1),Table1[[Full_Name]:[METROS15]],MATCH("C"&amp;I66,Deducciones_Bonus_Tablas!$AB$2:$BN$2,0),FALSE))))</f>
        <v>0</v>
      </c>
      <c r="BB66" s="5" cm="1">
        <f t="array" ref="BB66">IF(OR(J66="",G66="",J66="B"),0,_xlfn.IFS($Z66=1,VLOOKUP($F66&amp;LEFT($G66,1),Table1[[Full_Name]:[METROS15]],MATCH("T"&amp;J66,Deducciones_Bonus_Tablas!$AB$2:$BN$2,0),FALSE),$AA66=1,VLOOKUP($N66&amp;LEFT($O66,1),Table1[[Full_Name]:[METROS15]],MATCH("T"&amp;J66,Deducciones_Bonus_Tablas!$AB$2:$BN$2,0),FALSE),$AB66=1,VLOOKUP($R66&amp;LEFT($S66,1),Table1[[Full_Name]:[METROS15]],MATCH("T"&amp;J66,Deducciones_Bonus_Tablas!$AB$2:$BN$2,0),FALSE),$AC66=1,AVERAGE(VLOOKUP($F66&amp;LEFT($G66,1),Table1[[Full_Name]:[METROS15]],MATCH("T"&amp;J66,Deducciones_Bonus_Tablas!$AB$2:$BN$2,0),FALSE),VLOOKUP($N66&amp;LEFT($O66,1),Table1[[Full_Name]:[METROS15]],MATCH("T"&amp;J66,Deducciones_Bonus_Tablas!$AB$2:$BN$2,0),FALSE)),$AD66=1,AVERAGE(VLOOKUP($R66&amp;LEFT($S66,1),Table1[[Full_Name]:[METROS15]],MATCH("T"&amp;J66,Deducciones_Bonus_Tablas!$AB$2:$BN$2,0),FALSE),VLOOKUP($N66&amp;LEFT($O66,1),Table1[[Full_Name]:[METROS15]],MATCH("T"&amp;J66,Deducciones_Bonus_Tablas!$AB$2:$BN$2,0),FALSE)),$AE66=1,AVERAGE(VLOOKUP($R66&amp;LEFT($S66,1),Table1[[Full_Name]:[METROS15]],MATCH("T"&amp;J66,Deducciones_Bonus_Tablas!$AB$2:$BN$2,0),FALSE),VLOOKUP($F66&amp;LEFT($G66,1),Table1[[Full_Name]:[METROS15]],MATCH("T"&amp;J66,Deducciones_Bonus_Tablas!$AB$2:$BN$2,0),FALSE))))</f>
        <v>0</v>
      </c>
      <c r="BC66" s="5" cm="1">
        <f t="array" ref="BC66">IF(OR(K66="",H66="",K66="B"),0,_xlfn.IFS($Z66=1,VLOOKUP($F66&amp;LEFT($G66,1),Table1[[Full_Name]:[METROS15]],MATCH("P"&amp;K66,Deducciones_Bonus_Tablas!$AB$2:$BN$2,0),FALSE),$AA66=1,VLOOKUP($N66&amp;LEFT($O66,1),Table1[[Full_Name]:[METROS15]],MATCH("P"&amp;K66,Deducciones_Bonus_Tablas!$AB$2:$BN$2,0),FALSE),$AB66=1,VLOOKUP($R66&amp;LEFT($S66,1),Table1[[Full_Name]:[METROS15]],MATCH("P"&amp;K66,Deducciones_Bonus_Tablas!$AB$2:$BN$2,0),FALSE),$AC66=1,AVERAGE(VLOOKUP($F66&amp;LEFT($G66,1),Table1[[Full_Name]:[METROS15]],MATCH("P"&amp;K66,Deducciones_Bonus_Tablas!$AB$2:$BN$2,0),FALSE),VLOOKUP($N66&amp;LEFT($O66,1),Table1[[Full_Name]:[METROS15]],MATCH("P"&amp;K66,Deducciones_Bonus_Tablas!$AB$2:$BN$2,0),FALSE)),$AD66=1,AVERAGE(VLOOKUP($R66&amp;LEFT($S66,1),Table1[[Full_Name]:[METROS15]],MATCH("P"&amp;K66,Deducciones_Bonus_Tablas!$AB$2:$BN$2,0),FALSE),VLOOKUP($N66&amp;LEFT($O66,1),Table1[[Full_Name]:[METROS15]],MATCH("P"&amp;K66,Deducciones_Bonus_Tablas!$AB$2:$BN$2,0),FALSE)),$AE66=1,AVERAGE(VLOOKUP($R66&amp;LEFT($S66,1),Table1[[Full_Name]:[METROS15]],MATCH("P"&amp;K66,Deducciones_Bonus_Tablas!$AB$2:$BN$2,0),FALSE),VLOOKUP($F66&amp;LEFT($G66,1),Table1[[Full_Name]:[METROS15]],MATCH("P"&amp;K66,Deducciones_Bonus_Tablas!$AB$2:$BN$2,0),FALSE))))</f>
        <v>0</v>
      </c>
      <c r="BD66" s="5">
        <f>IF(OR(F66="",AND(OR(L66="",L66="S"),BK66=0,OR(BI66=0,BI66=1),OR(BL66=0,BL66=11,AND(BL66=1,Q66&lt;3,T66&gt;1)),OR(BQ66=0,BQ66=11),BP66=0,BH66&lt;&gt;33,BM66&lt;&gt;33,BI66&lt;&gt;11,BN66&lt;&gt;11)),0,IF(Z66=1,VLOOKUP($F66&amp;LEFT($G66,1),Table1[[Full_Name]:[METROS15]],MATCH(IF(OR(BK66=1,BL66=1,BI66=11,BH66=33),"N",L66),Deducciones_Bonus_Tablas!$AB$2:$BN$2,0),FALSE),IF(OR(AA66=1,AND(AC66=1,SUM(AC66:AE66)=1),AND(AD66=1,OR(BP66=1,BQ66=1,BN66=11,BM66=33))),VLOOKUP($N66&amp;LEFT($O66,1),Table1[[Full_Name]:[METROS15]],MATCH(IF(OR(BP66=1,BQ66=1,BN66=11,BM66=33),"N",L66),Deducciones_Bonus_Tablas!$AB$2:$BN$2,0),FALSE),VLOOKUP($R66&amp;LEFT($S66,1),Table1[[Full_Name]:[METROS15]],MATCH(L66,Deducciones_Bonus_Tablas!$AB$2:$BN$2,0),FALSE))))</f>
        <v>0</v>
      </c>
      <c r="BE66" s="54" t="str">
        <f>IF(N66="","",IF(OR(P66=1,P66=0,BH66=22,BH66=33,BI66=11,BK66=1,BL66=1,BM66=2,BM66=3,BN66=1,BO66=1,BQ66=11),0,IF(SUM(AC66:AE66)=0,INDEX(Table1[[Full_Name]:[METROS15]],MATCH(N66&amp;LEFT(O66,1),Table1[Full_Name],0),MATCH("I"&amp;P66,Deducciones_Bonus_Tablas!$AB$2:$BN$2,0)),INDEX(Table1[[Full_Name]:[METROS15]],MATCH(N66&amp;LEFT(O66,1),Table1[Full_Name],0),MATCH("C"&amp;P66,Deducciones_Bonus_Tablas!$AB$2:$BN$2,0)))))</f>
        <v/>
      </c>
      <c r="BF66" s="54" t="str">
        <f>IF(R66="","",IF(OR(T66=1,T66=0,BM66=22,BM66=33,BN66=11,BP66=1,BQ66=1),0,IF(SUM(AC66:AE66)=0,INDEX(Table1[[Full_Name]:[METROS15]],MATCH(R66&amp;LEFT(S66,1),Table1[Full_Name],0),MATCH("I"&amp;T66,Deducciones_Bonus_Tablas!$AB$2:$BN$2,0)),INDEX(Table1[[Full_Name]:[METROS15]],MATCH(R66&amp;LEFT(S66,1),Table1[Full_Name],0),MATCH("C"&amp;T66,Deducciones_Bonus_Tablas!$AB$2:$BN$2,0)))))</f>
        <v/>
      </c>
      <c r="BG66" s="5">
        <f>IF(OR(BH66=2,BH66=3,BH66=33,BI66=1,BI66=11,BJ66=1,BM66=2,BM66=22,BM66=3,BM66=33,BN66=1,BN66=11,BO66=1),Deducciones_Bonus_Tablas!$N$45,0)+IF(AND(OR(BH66=2,BH66=3,BI66=1,BJ66=1),OR(BM66=33,BN66=11)),Deducciones_Bonus_Tablas!$N$46,0)</f>
        <v>0</v>
      </c>
      <c r="BH66" s="5">
        <f>IF(OR(H66&lt;2,P66&lt;2),0,IF(OR(AR66&lt;&gt;"E",AT66&lt;&gt;"E"),0,IF(AND(COUNTIF(Table2[Excepcion E],F66&amp;LEFT(G66,1))=1,COUNTIF(Table2[Excepcion E],N66&amp;LEFT(O66,1))=1),1,IF(COUNTIF(Table2[Excepcion E],F66&amp;LEFT(G66,1))=1,IF(F66=N66,2,IF(AND(AW66=AX66,G66=O66),3,4)),IF(COUNTIF(Table2[Excepcion E],N66&amp;LEFT(O66,1)),IF(F66=N66,22,IF(AND(AW66=AX66,G66=O66),33,4)),5)))))</f>
        <v>0</v>
      </c>
      <c r="BI66" s="5">
        <f>IF(OR(H66&lt;2,P66&lt;2),0,IF(AND(COUNTIF(Table2[Excepcion E],F66&amp;LEFT(G66,1))=1,AT66&lt;&gt;"E"),1,IF(AND(COUNTIF(Table2[Excepcion E],N66&amp;LEFT(O66,1))=1,AR66&lt;&gt;"E"),11,0)))</f>
        <v>0</v>
      </c>
      <c r="BJ66" s="5" t="str">
        <f t="shared" si="144"/>
        <v/>
      </c>
      <c r="BK66" s="5">
        <f t="shared" si="145"/>
        <v>0</v>
      </c>
      <c r="BL66" s="5">
        <f t="shared" si="146"/>
        <v>0</v>
      </c>
      <c r="BM66" s="5">
        <f>IF(OR(P66&lt;2,T66&lt;2),0,IF(OR(AT66&lt;&gt;"E",AV66&lt;&gt;"E"),0,IF(AND(COUNTIF(Table2[Excepcion E],N66&amp;LEFT(O66,1))=1,COUNTIF(Table2[Excepcion E],R66&amp;LEFT(S66,1))=1),1,IF(COUNTIF(Table2[Excepcion E],N66&amp;LEFT(O66,1))=1,IF(N66=R66,2,IF(AND(AX66=AY66,O66=S66),3,4)),IF(COUNTIF(Table2[Excepcion E],R66&amp;LEFT(S66,1)),IF(N66=R66,22,IF(AND(AX66=AY66,O66=S66),33,4)),5)))))</f>
        <v>0</v>
      </c>
      <c r="BN66" s="5">
        <f>IF(OR(P66&lt;2,T66&lt;2),0,IF(AND(COUNTIF(Table2[Excepcion E],N66&amp;LEFT(O66,1))=1,AV66&lt;&gt;"E"),1,IF(AND(COUNTIF(Table2[Excepcion E],R66&amp;LEFT(S66,1))=1,AT66&lt;&gt;"E"),11,0)))</f>
        <v>0</v>
      </c>
      <c r="BO66" s="5" t="str">
        <f t="shared" si="147"/>
        <v/>
      </c>
      <c r="BP66" s="5">
        <f t="shared" si="148"/>
        <v>0</v>
      </c>
      <c r="BQ66" s="5">
        <f t="shared" si="149"/>
        <v>0</v>
      </c>
    </row>
    <row r="67" spans="1:69" s="1" customFormat="1" ht="18.75" customHeight="1" x14ac:dyDescent="0.3">
      <c r="E67" s="322"/>
      <c r="F67" s="212"/>
      <c r="G67" s="243"/>
      <c r="H67" s="213"/>
      <c r="I67" s="215"/>
      <c r="J67" s="216"/>
      <c r="K67" s="217"/>
      <c r="L67" s="218"/>
      <c r="M67" s="219"/>
      <c r="N67" s="220"/>
      <c r="O67" s="213"/>
      <c r="P67" s="213"/>
      <c r="Q67" s="219"/>
      <c r="R67" s="220"/>
      <c r="S67" s="213"/>
      <c r="T67" s="221"/>
      <c r="U67" s="19" t="str" cm="1">
        <f t="array" aca="1" ref="U67" ca="1">IFERROR(IF(W67="","",IF(OR(W67="CAIDA",X67="CAIDA",AND(W67="CORTO",X67="")),0,ROUND(_xlfn.IFS(Z67=1,W67+AJ67,AA67=1,X67+AK67,AB67=1,Y67+AL67,AND(AC67=1,SUM(AC67:AE67)=1),AF67+AM67,AND(AD67=1,SUM(AC67:AE67)=1),AG67+AN67,AND(AE67=1,SUM(AC67:AE67)=1),AH67+AO67,AND(SUM(AC67:AE67)=2,AC67=1,AE67=1),MAX(AF67+OFFSET(AF67,0,7),AH67+OFFSET(AH67,0,7)),SUM(AC67:AE67)=3,AI67+AP67),1))),"Revisa")</f>
        <v/>
      </c>
      <c r="V67" s="38">
        <f>IF(F67="",0,IF(OR(F67&amp;G67=F68&amp;G68,F67&amp;G67=F64&amp;G64,F67&amp;G67=F65&amp;G65,F67&amp;G67=N68&amp;O68,F67&amp;G67=N64&amp;O64,F67&amp;G67=N65&amp;O65,F67&amp;G67=R68&amp;S68,F67&amp;G67=R64&amp;S64,F67&amp;G67=R65&amp;S65,F67&amp;G67=F66&amp;G66,F67&amp;G67=N66&amp;O66,F67&amp;G67=R66&amp;S66),1,IF(N67="",0,IF(OR(N67&amp;O67=F68&amp;G68,N67&amp;O67=F64&amp;G64,N67&amp;O67=F65&amp;G65,N67&amp;O67=N68&amp;O68,N67&amp;O67=N64&amp;O64,N67&amp;O67=N65&amp;O65,N67&amp;O67=R68&amp;S68,N67&amp;O67=R64&amp;S64,N67&amp;O67=R65&amp;S65,N67&amp;O67=F66&amp;G66,N67&amp;O67=N66&amp;O66,N67&amp;O67=R66&amp;S66),1,IF(R67="",0,IF(OR(R67&amp;S67=F68&amp;G68,R67&amp;S67=F64&amp;G64,R67&amp;S67=F65&amp;G65,R67&amp;S67=N68&amp;O68,R67&amp;S67=N64&amp;O64,R67&amp;S67=N65,O65,R67&amp;S67=R68&amp;S68,R67&amp;S67=R64&amp;S64,R67&amp;S67=R65&amp;S65,R67&amp;S67=F66&amp;G66,R67&amp;S67=N66&amp;O66,R67&amp;S67=R66&amp;S66),1,0))))))</f>
        <v>0</v>
      </c>
      <c r="W67" s="15" t="str">
        <f>IF(H67="","",IF(H67=0,"CAIDA",IF(H67=1,"CORTO",VLOOKUP(F67&amp;LEFT(G67,1),Table1[[Full_Name]:[METROS15]],Deducciones_Bonus_Tablas!$AF$1,FALSE))))</f>
        <v/>
      </c>
      <c r="X67" s="15" t="str">
        <f>IF(P67="","",IF(P67=0,"CAIDA",IF(P67=1,"CORTO",VLOOKUP(N67&amp;LEFT(O67,1),Table1[[Full_Name]:[METROS15]],Deducciones_Bonus_Tablas!$AF$1,FALSE))))</f>
        <v/>
      </c>
      <c r="Y67" s="15" t="str">
        <f>IF(T67="","",IF(T67=0,"CAIDA",IF(T67=1,"CORTO",VLOOKUP(R67&amp;LEFT(S67,1),Table1[[Full_Name]:[METROS15]],Deducciones_Bonus_Tablas!$AF$1,FALSE))))</f>
        <v/>
      </c>
      <c r="Z67" s="38">
        <f t="shared" si="135"/>
        <v>1</v>
      </c>
      <c r="AA67" s="38">
        <f t="shared" si="136"/>
        <v>1</v>
      </c>
      <c r="AB67" s="38">
        <f t="shared" si="137"/>
        <v>1</v>
      </c>
      <c r="AC67" s="38">
        <f t="shared" si="138"/>
        <v>0</v>
      </c>
      <c r="AD67" s="38">
        <f t="shared" si="139"/>
        <v>0</v>
      </c>
      <c r="AE67" s="38">
        <f t="shared" si="140"/>
        <v>0</v>
      </c>
      <c r="AF67" s="15" t="str">
        <f>IF(AC67=0,"",MAX(W67,X67)+VLOOKUP(MIN(AQ67,AS67),Deducciones_Bonus_Tablas!$H$2:$I$41,2,FALSE)*(IF(F67=N67,Deducciones_Bonus_Tablas!$N$34,IF(ABS(AQ67-AS67)&lt;=4,Deducciones_Bonus_Tablas!$N$32,IF(ABS(AQ67-AS67)&lt;=10,Deducciones_Bonus_Tablas!$N$33,IF(ABS(AQ67-AS67)&gt;10,Deducciones_Bonus_Tablas!$N$34))))+IF(AS67&gt;AQ67,Deducciones_Bonus_Tablas!$Q$31,IF(AS67&lt;AQ67,Deducciones_Bonus_Tablas!$Q$33,0))))</f>
        <v/>
      </c>
      <c r="AG67" s="15" t="str">
        <f>IF(AD67=0,"",MAX(X67,Y67)+VLOOKUP(MIN(AS67,AU67),Deducciones_Bonus_Tablas!$H$2:$I$41,2,FALSE)*(IF(N67=R67,Deducciones_Bonus_Tablas!$N$34,IF(ABS(AS67-AU67)&lt;=4,Deducciones_Bonus_Tablas!$N$32,IF(ABS(AS67-AU67)&lt;=10,Deducciones_Bonus_Tablas!$N$33,IF(ABS(AS67-AU67)&gt;10,Deducciones_Bonus_Tablas!$N$34))))+IF(AU67&gt;AS67,Deducciones_Bonus_Tablas!$Q$31,IF(AU67&lt;AS67,Deducciones_Bonus_Tablas!$Q$33,0))))</f>
        <v/>
      </c>
      <c r="AH67" s="15" t="str">
        <f>IF(AE67=0,"",MAX(W67,Y67)+VLOOKUP(MIN(AQ67,AU67),Deducciones_Bonus_Tablas!$H$2:$I$41,2,FALSE)*(IF(F67=R67,Deducciones_Bonus_Tablas!$N$34,IF(ABS(AQ67-AU67)&lt;=4,Deducciones_Bonus_Tablas!$N$32,IF(ABS(AQ67-AU67)&lt;=10,Deducciones_Bonus_Tablas!$N$33,IF(ABS(AQ67-AU67)&gt;10,Deducciones_Bonus_Tablas!$N$34))))+IF(AU67&gt;AQ67,Deducciones_Bonus_Tablas!$Q$31,IF(AU67&lt;AQ67,Deducciones_Bonus_Tablas!$Q$33,0))))</f>
        <v/>
      </c>
      <c r="AI67" s="15" t="str">
        <f>IF(OR(AC67&lt;&gt;1,AD67&lt;&gt;1,AE67&lt;&gt;1),"",MAX(W67,X67,Y67)+VLOOKUP(MIN(AQ67,AS67),Deducciones_Bonus_Tablas!$H$2:$I$41,2,FALSE)*(IF(F67=N67,Deducciones_Bonus_Tablas!$N$34,IF(ABS(AQ67-AS67)&lt;=4,Deducciones_Bonus_Tablas!$N$32,IF(ABS(AQ67-AS67)&lt;=10,Deducciones_Bonus_Tablas!$N$33,IF(ABS(AQ67-AS67)&gt;10,Deducciones_Bonus_Tablas!$N$34))))+IF(AS67&gt;AQ67,Deducciones_Bonus_Tablas!$Q$31,IF(AS67&lt;AQ67,Deducciones_Bonus_Tablas!$Q$33,0)))+VLOOKUP(MIN(AS67,AU67),Deducciones_Bonus_Tablas!$H$2:$I$41,2,FALSE)*(IF(N67=R67,Deducciones_Bonus_Tablas!$N$34,IF(ABS(AS67-AU67)&lt;=4,Deducciones_Bonus_Tablas!$N$32,IF(ABS(AS67-AU67)&lt;=10,Deducciones_Bonus_Tablas!$N$33,IF(ABS(AS67-AU67)&gt;10,Deducciones_Bonus_Tablas!$N$34))))+IF(AU67&gt;AS67,Deducciones_Bonus_Tablas!$Q$31,IF(AU67&lt;AS67,Deducciones_Bonus_Tablas!$Q$33,0))))</f>
        <v/>
      </c>
      <c r="AJ67" s="15" t="str">
        <f t="shared" si="141"/>
        <v/>
      </c>
      <c r="AK67" s="15" t="str">
        <f t="shared" si="142"/>
        <v/>
      </c>
      <c r="AL67" s="15" t="str">
        <f t="shared" si="143"/>
        <v/>
      </c>
      <c r="AM67" s="15" t="str">
        <f>IF(OR(SUM(AC67:AE67)=3,AC67&lt;&gt;1),"",AF67*(SUM(BA67:BC67)+(W67*AZ67+X67*BE67)/(W67+X67)+BG67+IF(AW67&lt;&gt;AX67,Deducciones_Bonus_Tablas!$N$43,0))+X67*BD67)</f>
        <v/>
      </c>
      <c r="AN67" s="15" t="str">
        <f>IF(OR(SUM(AC67:AE67)=3,AD67&lt;&gt;1),"",AG67*(SUM(BA67:BC67)+(X67*BE67+Y67*BF67)/(X67+Y67)+BG67+IF(AX67&lt;&gt;AY67,Deducciones_Bonus_Tablas!$N$43,0))+Y67*BD67)</f>
        <v/>
      </c>
      <c r="AO67" s="15" t="str">
        <f>IF(OR(SUM(AC67:AE67)=3,AE67&lt;&gt;1),"",AH67*(SUM(BA67:BC67)+(W67*AZ67+Y67*BF67)/(W67+Y67)+BG67+IF(AW67&lt;&gt;AY67,Deducciones_Bonus_Tablas!$N$43,0))+Y67*BD67)</f>
        <v/>
      </c>
      <c r="AP67" s="15" t="str">
        <f>IF(SUM(AC67:AE67)&lt;&gt;3,"",AI67*(SUM(BA67:BC67)+(W67*AZ67+X67*BE67+Y67*BF67)/(W67+X67+BF67)+BG67+Deducciones_Bonus_Tablas!$N$44+(COUNTA(_xlfn.UNIQUE(AW67:AY67,TRUE,FALSE))-1)*Deducciones_Bonus_Tablas!$N$43)+Y67*BD67)</f>
        <v/>
      </c>
      <c r="AQ67" s="38" t="str">
        <f>IF(H67&lt;2,"",VLOOKUP(F67&amp;LEFT(G67,1),Table1[[Full_Name]:[METROS15]],Deducciones_Bonus_Tablas!$AE$1,FALSE))</f>
        <v/>
      </c>
      <c r="AR67" s="38" t="str">
        <f>IF(H67&lt;2,"",VLOOKUP(F67&amp;LEFT(G67,1),Table1[[Full_Name]:[METROS15]],Deducciones_Bonus_Tablas!$AD$1,FALSE))</f>
        <v/>
      </c>
      <c r="AS67" s="38" t="str">
        <f>IF(P67&lt;2,"",VLOOKUP(N67&amp;LEFT(O67,1),Table1[[Full_Name]:[METROS15]],Deducciones_Bonus_Tablas!$AE$1,FALSE))</f>
        <v/>
      </c>
      <c r="AT67" s="38" t="str">
        <f>IF(P67&lt;2,"",VLOOKUP(N67&amp;LEFT(O67,1),Table1[[Full_Name]:[METROS15]],Deducciones_Bonus_Tablas!$AD$1,FALSE))</f>
        <v/>
      </c>
      <c r="AU67" s="38" t="str">
        <f>IF(T67&lt;2,"",VLOOKUP(R67&amp;LEFT(S67,1),Table1[[Full_Name]:[METROS15]],Deducciones_Bonus_Tablas!$AE$1,FALSE))</f>
        <v/>
      </c>
      <c r="AV67" s="38" t="str">
        <f>IF(T67&lt;2,"",VLOOKUP(R67&amp;LEFT(S67,1),Table1[[Full_Name]:[METROS15]],Deducciones_Bonus_Tablas!$AD$1,FALSE))</f>
        <v/>
      </c>
      <c r="AW67" s="38" t="str">
        <f>IF(H67&lt;2,"",VLOOKUP(F67&amp;LEFT(G67,1),Table1[[Full_Name]:[METROS15]],Deducciones_Bonus_Tablas!$AC$1,FALSE))</f>
        <v/>
      </c>
      <c r="AX67" s="38" t="str">
        <f>IF(P67&lt;2,"",VLOOKUP(N67&amp;LEFT(O67,1),Table1[[Full_Name]:[METROS15]],Deducciones_Bonus_Tablas!$AC$1,FALSE))</f>
        <v/>
      </c>
      <c r="AY67" s="38" t="str">
        <f>IF(T67&lt;2,"",VLOOKUP(R67&amp;LEFT(S67,1),Table1[[Full_Name]:[METROS15]],Deducciones_Bonus_Tablas!$AC$1,FALSE))</f>
        <v/>
      </c>
      <c r="AZ67" s="54" t="str">
        <f>IF(F67="","",IF(OR(H67=0,H67=""),"CAIDA",IF(H67=1,"CORTO",IF(OR(BH67=2,BH67=3,BI67=1,BJ67=1,BL67=11),0,IF(SUM(AC67:AE67)=0,INDEX(Table1[[Full_Name]:[METROS15]],MATCH(F67&amp;LEFT(G67,1),Table1[Full_Name],0),MATCH("I"&amp;H67,Deducciones_Bonus_Tablas!$AB$2:$BN$2,0)),INDEX(Table1[[Full_Name]:[METROS15]],MATCH(F67&amp;LEFT(G67,1),Table1[Full_Name],0),MATCH("C"&amp;H67,Deducciones_Bonus_Tablas!$AB$2:$BN$2,0)))))))</f>
        <v/>
      </c>
      <c r="BA67" s="5" cm="1">
        <f t="array" ref="BA67">IF(OR(I67="",F67="",I67="B"),0,_xlfn.IFS($Z67=1,VLOOKUP($F67&amp;LEFT($G67,1),Table1[[Full_Name]:[METROS15]],MATCH("C"&amp;I67,Deducciones_Bonus_Tablas!$AB$2:$BN$2,0),FALSE),$AA67=1,VLOOKUP($N67&amp;LEFT($O67,1),Table1[[Full_Name]:[METROS15]],MATCH("C"&amp;I67,Deducciones_Bonus_Tablas!$AB$2:$BN$2,0),FALSE),$AB67=1,VLOOKUP($R67&amp;LEFT($S67,1),Table1[[Full_Name]:[METROS15]],MATCH("C"&amp;I67,Deducciones_Bonus_Tablas!$AB$2:$BN$2,0),FALSE),$AC67=1,AVERAGE(VLOOKUP($F67&amp;LEFT($G67,1),Table1[[Full_Name]:[METROS15]],MATCH("C"&amp;I67,Deducciones_Bonus_Tablas!$AB$2:$BN$2,0),FALSE),VLOOKUP($N67&amp;LEFT($O67,1),Table1[[Full_Name]:[METROS15]],MATCH("C"&amp;I67,Deducciones_Bonus_Tablas!$AB$2:$BN$2,0),FALSE)),$AD67=1,AVERAGE(VLOOKUP($R67&amp;LEFT($S67,1),Table1[[Full_Name]:[METROS15]],MATCH("C"&amp;I67,Deducciones_Bonus_Tablas!$AB$2:$BN$2,0),FALSE),VLOOKUP($N67&amp;LEFT($O67,1),Table1[[Full_Name]:[METROS15]],MATCH("C"&amp;I67,Deducciones_Bonus_Tablas!$AB$2:$BN$2,0),FALSE)),$AE67=1,AVERAGE(VLOOKUP($R67&amp;LEFT($S67,1),Table1[[Full_Name]:[METROS15]],MATCH("C"&amp;I67,Deducciones_Bonus_Tablas!$AB$2:$BN$2,0),FALSE),VLOOKUP($F67&amp;LEFT($G67,1),Table1[[Full_Name]:[METROS15]],MATCH("C"&amp;I67,Deducciones_Bonus_Tablas!$AB$2:$BN$2,0),FALSE))))</f>
        <v>0</v>
      </c>
      <c r="BB67" s="5" cm="1">
        <f t="array" ref="BB67">IF(OR(J67="",G67="",J67="B"),0,_xlfn.IFS($Z67=1,VLOOKUP($F67&amp;LEFT($G67,1),Table1[[Full_Name]:[METROS15]],MATCH("T"&amp;J67,Deducciones_Bonus_Tablas!$AB$2:$BN$2,0),FALSE),$AA67=1,VLOOKUP($N67&amp;LEFT($O67,1),Table1[[Full_Name]:[METROS15]],MATCH("T"&amp;J67,Deducciones_Bonus_Tablas!$AB$2:$BN$2,0),FALSE),$AB67=1,VLOOKUP($R67&amp;LEFT($S67,1),Table1[[Full_Name]:[METROS15]],MATCH("T"&amp;J67,Deducciones_Bonus_Tablas!$AB$2:$BN$2,0),FALSE),$AC67=1,AVERAGE(VLOOKUP($F67&amp;LEFT($G67,1),Table1[[Full_Name]:[METROS15]],MATCH("T"&amp;J67,Deducciones_Bonus_Tablas!$AB$2:$BN$2,0),FALSE),VLOOKUP($N67&amp;LEFT($O67,1),Table1[[Full_Name]:[METROS15]],MATCH("T"&amp;J67,Deducciones_Bonus_Tablas!$AB$2:$BN$2,0),FALSE)),$AD67=1,AVERAGE(VLOOKUP($R67&amp;LEFT($S67,1),Table1[[Full_Name]:[METROS15]],MATCH("T"&amp;J67,Deducciones_Bonus_Tablas!$AB$2:$BN$2,0),FALSE),VLOOKUP($N67&amp;LEFT($O67,1),Table1[[Full_Name]:[METROS15]],MATCH("T"&amp;J67,Deducciones_Bonus_Tablas!$AB$2:$BN$2,0),FALSE)),$AE67=1,AVERAGE(VLOOKUP($R67&amp;LEFT($S67,1),Table1[[Full_Name]:[METROS15]],MATCH("T"&amp;J67,Deducciones_Bonus_Tablas!$AB$2:$BN$2,0),FALSE),VLOOKUP($F67&amp;LEFT($G67,1),Table1[[Full_Name]:[METROS15]],MATCH("T"&amp;J67,Deducciones_Bonus_Tablas!$AB$2:$BN$2,0),FALSE))))</f>
        <v>0</v>
      </c>
      <c r="BC67" s="5" cm="1">
        <f t="array" ref="BC67">IF(OR(K67="",H67="",K67="B"),0,_xlfn.IFS($Z67=1,VLOOKUP($F67&amp;LEFT($G67,1),Table1[[Full_Name]:[METROS15]],MATCH("P"&amp;K67,Deducciones_Bonus_Tablas!$AB$2:$BN$2,0),FALSE),$AA67=1,VLOOKUP($N67&amp;LEFT($O67,1),Table1[[Full_Name]:[METROS15]],MATCH("P"&amp;K67,Deducciones_Bonus_Tablas!$AB$2:$BN$2,0),FALSE),$AB67=1,VLOOKUP($R67&amp;LEFT($S67,1),Table1[[Full_Name]:[METROS15]],MATCH("P"&amp;K67,Deducciones_Bonus_Tablas!$AB$2:$BN$2,0),FALSE),$AC67=1,AVERAGE(VLOOKUP($F67&amp;LEFT($G67,1),Table1[[Full_Name]:[METROS15]],MATCH("P"&amp;K67,Deducciones_Bonus_Tablas!$AB$2:$BN$2,0),FALSE),VLOOKUP($N67&amp;LEFT($O67,1),Table1[[Full_Name]:[METROS15]],MATCH("P"&amp;K67,Deducciones_Bonus_Tablas!$AB$2:$BN$2,0),FALSE)),$AD67=1,AVERAGE(VLOOKUP($R67&amp;LEFT($S67,1),Table1[[Full_Name]:[METROS15]],MATCH("P"&amp;K67,Deducciones_Bonus_Tablas!$AB$2:$BN$2,0),FALSE),VLOOKUP($N67&amp;LEFT($O67,1),Table1[[Full_Name]:[METROS15]],MATCH("P"&amp;K67,Deducciones_Bonus_Tablas!$AB$2:$BN$2,0),FALSE)),$AE67=1,AVERAGE(VLOOKUP($R67&amp;LEFT($S67,1),Table1[[Full_Name]:[METROS15]],MATCH("P"&amp;K67,Deducciones_Bonus_Tablas!$AB$2:$BN$2,0),FALSE),VLOOKUP($F67&amp;LEFT($G67,1),Table1[[Full_Name]:[METROS15]],MATCH("P"&amp;K67,Deducciones_Bonus_Tablas!$AB$2:$BN$2,0),FALSE))))</f>
        <v>0</v>
      </c>
      <c r="BD67" s="5">
        <f>IF(OR(F67="",AND(OR(L67="",L67="S"),BK67=0,OR(BI67=0,BI67=1),OR(BL67=0,BL67=11,AND(BL67=1,Q67&lt;3,T67&gt;1)),OR(BQ67=0,BQ67=11),BP67=0,BH67&lt;&gt;33,BM67&lt;&gt;33,BI67&lt;&gt;11,BN67&lt;&gt;11)),0,IF(Z67=1,VLOOKUP($F67&amp;LEFT($G67,1),Table1[[Full_Name]:[METROS15]],MATCH(IF(OR(BK67=1,BL67=1,BI67=11,BH67=33),"N",L67),Deducciones_Bonus_Tablas!$AB$2:$BN$2,0),FALSE),IF(OR(AA67=1,AND(AC67=1,SUM(AC67:AE67)=1),AND(AD67=1,OR(BP67=1,BQ67=1,BN67=11,BM67=33))),VLOOKUP($N67&amp;LEFT($O67,1),Table1[[Full_Name]:[METROS15]],MATCH(IF(OR(BP67=1,BQ67=1,BN67=11,BM67=33),"N",L67),Deducciones_Bonus_Tablas!$AB$2:$BN$2,0),FALSE),VLOOKUP($R67&amp;LEFT($S67,1),Table1[[Full_Name]:[METROS15]],MATCH(L67,Deducciones_Bonus_Tablas!$AB$2:$BN$2,0),FALSE))))</f>
        <v>0</v>
      </c>
      <c r="BE67" s="54" t="str">
        <f>IF(N67="","",IF(OR(P67=1,P67=0,BH67=22,BH67=33,BI67=11,BK67=1,BL67=1,BM67=2,BM67=3,BN67=1,BO67=1,BQ67=11),0,IF(SUM(AC67:AE67)=0,INDEX(Table1[[Full_Name]:[METROS15]],MATCH(N67&amp;LEFT(O67,1),Table1[Full_Name],0),MATCH("I"&amp;P67,Deducciones_Bonus_Tablas!$AB$2:$BN$2,0)),INDEX(Table1[[Full_Name]:[METROS15]],MATCH(N67&amp;LEFT(O67,1),Table1[Full_Name],0),MATCH("C"&amp;P67,Deducciones_Bonus_Tablas!$AB$2:$BN$2,0)))))</f>
        <v/>
      </c>
      <c r="BF67" s="54" t="str">
        <f>IF(R67="","",IF(OR(T67=1,T67=0,BM67=22,BM67=33,BN67=11,BP67=1,BQ67=1),0,IF(SUM(AC67:AE67)=0,INDEX(Table1[[Full_Name]:[METROS15]],MATCH(R67&amp;LEFT(S67,1),Table1[Full_Name],0),MATCH("I"&amp;T67,Deducciones_Bonus_Tablas!$AB$2:$BN$2,0)),INDEX(Table1[[Full_Name]:[METROS15]],MATCH(R67&amp;LEFT(S67,1),Table1[Full_Name],0),MATCH("C"&amp;T67,Deducciones_Bonus_Tablas!$AB$2:$BN$2,0)))))</f>
        <v/>
      </c>
      <c r="BG67" s="5">
        <f>IF(OR(BH67=2,BH67=3,BH67=33,BI67=1,BI67=11,BJ67=1,BM67=2,BM67=22,BM67=3,BM67=33,BN67=1,BN67=11,BO67=1),Deducciones_Bonus_Tablas!$N$45,0)+IF(AND(OR(BH67=2,BH67=3,BI67=1,BJ67=1),OR(BM67=33,BN67=11)),Deducciones_Bonus_Tablas!$N$46,0)</f>
        <v>0</v>
      </c>
      <c r="BH67" s="5">
        <f>IF(OR(H67&lt;2,P67&lt;2),0,IF(OR(AR67&lt;&gt;"E",AT67&lt;&gt;"E"),0,IF(AND(COUNTIF(Table2[Excepcion E],F67&amp;LEFT(G67,1))=1,COUNTIF(Table2[Excepcion E],N67&amp;LEFT(O67,1))=1),1,IF(COUNTIF(Table2[Excepcion E],F67&amp;LEFT(G67,1))=1,IF(F67=N67,2,IF(AND(AW67=AX67,G67=O67),3,4)),IF(COUNTIF(Table2[Excepcion E],N67&amp;LEFT(O67,1)),IF(F67=N67,22,IF(AND(AW67=AX67,G67=O67),33,4)),5)))))</f>
        <v>0</v>
      </c>
      <c r="BI67" s="5">
        <f>IF(OR(H67&lt;2,P67&lt;2),0,IF(AND(COUNTIF(Table2[Excepcion E],F67&amp;LEFT(G67,1))=1,AT67&lt;&gt;"E"),1,IF(AND(COUNTIF(Table2[Excepcion E],N67&amp;LEFT(O67,1))=1,AR67&lt;&gt;"E"),11,0)))</f>
        <v>0</v>
      </c>
      <c r="BJ67" s="5" t="str">
        <f t="shared" si="144"/>
        <v/>
      </c>
      <c r="BK67" s="5">
        <f t="shared" si="145"/>
        <v>0</v>
      </c>
      <c r="BL67" s="5">
        <f t="shared" si="146"/>
        <v>0</v>
      </c>
      <c r="BM67" s="5">
        <f>IF(OR(P67&lt;2,T67&lt;2),0,IF(OR(AT67&lt;&gt;"E",AV67&lt;&gt;"E"),0,IF(AND(COUNTIF(Table2[Excepcion E],N67&amp;LEFT(O67,1))=1,COUNTIF(Table2[Excepcion E],R67&amp;LEFT(S67,1))=1),1,IF(COUNTIF(Table2[Excepcion E],N67&amp;LEFT(O67,1))=1,IF(N67=R67,2,IF(AND(AX67=AY67,O67=S67),3,4)),IF(COUNTIF(Table2[Excepcion E],R67&amp;LEFT(S67,1)),IF(N67=R67,22,IF(AND(AX67=AY67,O67=S67),33,4)),5)))))</f>
        <v>0</v>
      </c>
      <c r="BN67" s="5">
        <f>IF(OR(P67&lt;2,T67&lt;2),0,IF(AND(COUNTIF(Table2[Excepcion E],N67&amp;LEFT(O67,1))=1,AV67&lt;&gt;"E"),1,IF(AND(COUNTIF(Table2[Excepcion E],R67&amp;LEFT(S67,1))=1,AT67&lt;&gt;"E"),11,0)))</f>
        <v>0</v>
      </c>
      <c r="BO67" s="5" t="str">
        <f t="shared" si="147"/>
        <v/>
      </c>
      <c r="BP67" s="5">
        <f t="shared" si="148"/>
        <v>0</v>
      </c>
      <c r="BQ67" s="5">
        <f t="shared" si="149"/>
        <v>0</v>
      </c>
    </row>
    <row r="68" spans="1:69" s="1" customFormat="1" ht="18.75" customHeight="1" thickBot="1" x14ac:dyDescent="0.35">
      <c r="E68" s="323"/>
      <c r="F68" s="222"/>
      <c r="G68" s="244"/>
      <c r="H68" s="224"/>
      <c r="I68" s="225"/>
      <c r="J68" s="226"/>
      <c r="K68" s="227"/>
      <c r="L68" s="228"/>
      <c r="M68" s="229"/>
      <c r="N68" s="230"/>
      <c r="O68" s="223"/>
      <c r="P68" s="223"/>
      <c r="Q68" s="229"/>
      <c r="R68" s="230"/>
      <c r="S68" s="223"/>
      <c r="T68" s="231"/>
      <c r="U68" s="20" t="str" cm="1">
        <f t="array" aca="1" ref="U68" ca="1">IFERROR(IF(W68="","",IF(OR(W68="CAIDA",X68="CAIDA",AND(W68="CORTO",X68="")),0,ROUND(_xlfn.IFS(Z68=1,W68+AJ68,AA68=1,X68+AK68,AB68=1,Y68+AL68,AND(AC68=1,SUM(AC68:AE68)=1),AF68+AM68,AND(AD68=1,SUM(AC68:AE68)=1),AG68+AN68,AND(AE68=1,SUM(AC68:AE68)=1),AH68+AO68,AND(SUM(AC68:AE68)=2,AC68=1,AE68=1),MAX(AF68+OFFSET(AF68,0,7),AH68+OFFSET(AH68,0,7)),SUM(AC68:AE68)=3,AI68+AP68),1))),"Revisa")</f>
        <v/>
      </c>
      <c r="V68" s="38">
        <f>IF(F68="",0,IF(OR(F68&amp;G68=F64&amp;G64,F68&amp;G68=F65&amp;G65,F68&amp;G68=F66&amp;G66,F68&amp;G68=N64&amp;O64,F68&amp;G68=N65&amp;O65,F68&amp;G68=N66&amp;O66,F68&amp;G68=R64&amp;S64,F68&amp;G68=R65&amp;S65,F68&amp;G68=R66&amp;S66,F68&amp;G68=F67&amp;G67,F68&amp;G68=N67&amp;O67,F68&amp;G68=R67&amp;S67),1,IF(N68="",0,IF(OR(N68&amp;O68=F64&amp;G64,N68&amp;O68=F65&amp;G65,N68&amp;O68=F66&amp;G66,N68&amp;O68=N64&amp;O64,N68&amp;O68=N65&amp;O65,N68&amp;O68=N66&amp;O66,N68&amp;O68=R64&amp;S64,N68&amp;O68=R65&amp;S65,N68&amp;O68=R66&amp;S66,N68&amp;O68=F67&amp;G67,N68&amp;O68=N67&amp;O67,N68&amp;O68=R67&amp;S67),1,IF(R68="",0,IF(OR(R68&amp;S68=F64&amp;G64,R68&amp;S68=F65&amp;G65,R68&amp;S68=F66&amp;G66,R68&amp;S68=N64&amp;O64,R68&amp;S68=N65&amp;O65,R68&amp;S68=N66,O66,R68&amp;S68=R64&amp;S64,R68&amp;S68=R65&amp;S65,R68&amp;S68=R66&amp;S66,R68&amp;S68=F67&amp;G67,R68&amp;S68=N67&amp;O67,R68&amp;S68=R67&amp;S67),1,0))))))</f>
        <v>0</v>
      </c>
      <c r="W68" s="15" t="str">
        <f>IF(H68="","",IF(H68=0,"CAIDA",IF(H68=1,"CORTO",VLOOKUP(F68&amp;LEFT(G68,1),Table1[[Full_Name]:[METROS15]],Deducciones_Bonus_Tablas!$AF$1,FALSE))))</f>
        <v/>
      </c>
      <c r="X68" s="15" t="str">
        <f>IF(P68="","",IF(P68=0,"CAIDA",IF(P68=1,"CORTO",VLOOKUP(N68&amp;LEFT(O68,1),Table1[[Full_Name]:[METROS15]],Deducciones_Bonus_Tablas!$AF$1,FALSE))))</f>
        <v/>
      </c>
      <c r="Y68" s="15" t="str">
        <f>IF(T68="","",IF(T68=0,"CAIDA",IF(T68=1,"CORTO",VLOOKUP(R68&amp;LEFT(S68,1),Table1[[Full_Name]:[METROS15]],Deducciones_Bonus_Tablas!$AF$1,FALSE))))</f>
        <v/>
      </c>
      <c r="Z68" s="38">
        <f t="shared" si="135"/>
        <v>1</v>
      </c>
      <c r="AA68" s="38">
        <f t="shared" si="136"/>
        <v>1</v>
      </c>
      <c r="AB68" s="38">
        <f t="shared" si="137"/>
        <v>1</v>
      </c>
      <c r="AC68" s="38">
        <f t="shared" si="138"/>
        <v>0</v>
      </c>
      <c r="AD68" s="38">
        <f t="shared" si="139"/>
        <v>0</v>
      </c>
      <c r="AE68" s="38">
        <f t="shared" si="140"/>
        <v>0</v>
      </c>
      <c r="AF68" s="15" t="str">
        <f>IF(AC68=0,"",MAX(W68,X68)+VLOOKUP(MIN(AQ68,AS68),Deducciones_Bonus_Tablas!$H$2:$I$41,2,FALSE)*(IF(F68=N68,Deducciones_Bonus_Tablas!$N$34,IF(ABS(AQ68-AS68)&lt;=4,Deducciones_Bonus_Tablas!$N$32,IF(ABS(AQ68-AS68)&lt;=10,Deducciones_Bonus_Tablas!$N$33,IF(ABS(AQ68-AS68)&gt;10,Deducciones_Bonus_Tablas!$N$34))))+IF(AS68&gt;AQ68,Deducciones_Bonus_Tablas!$Q$31,IF(AS68&lt;AQ68,Deducciones_Bonus_Tablas!$Q$33,0))))</f>
        <v/>
      </c>
      <c r="AG68" s="15" t="str">
        <f>IF(AD68=0,"",MAX(X68,Y68)+VLOOKUP(MIN(AS68,AU68),Deducciones_Bonus_Tablas!$H$2:$I$41,2,FALSE)*(IF(N68=R68,Deducciones_Bonus_Tablas!$N$34,IF(ABS(AS68-AU68)&lt;=4,Deducciones_Bonus_Tablas!$N$32,IF(ABS(AS68-AU68)&lt;=10,Deducciones_Bonus_Tablas!$N$33,IF(ABS(AS68-AU68)&gt;10,Deducciones_Bonus_Tablas!$N$34))))+IF(AU68&gt;AS68,Deducciones_Bonus_Tablas!$Q$31,IF(AU68&lt;AS68,Deducciones_Bonus_Tablas!$Q$33,0))))</f>
        <v/>
      </c>
      <c r="AH68" s="15" t="str">
        <f>IF(AE68=0,"",MAX(W68,Y68)+VLOOKUP(MIN(AQ68,AU68),Deducciones_Bonus_Tablas!$H$2:$I$41,2,FALSE)*(IF(F68=R68,Deducciones_Bonus_Tablas!$N$34,IF(ABS(AQ68-AU68)&lt;=4,Deducciones_Bonus_Tablas!$N$32,IF(ABS(AQ68-AU68)&lt;=10,Deducciones_Bonus_Tablas!$N$33,IF(ABS(AQ68-AU68)&gt;10,Deducciones_Bonus_Tablas!$N$34))))+IF(AU68&gt;AQ68,Deducciones_Bonus_Tablas!$Q$31,IF(AU68&lt;AQ68,Deducciones_Bonus_Tablas!$Q$33,0))))</f>
        <v/>
      </c>
      <c r="AI68" s="15" t="str">
        <f>IF(OR(AC68&lt;&gt;1,AD68&lt;&gt;1,AE68&lt;&gt;1),"",MAX(W68,X68,Y68)+VLOOKUP(MIN(AQ68,AS68),Deducciones_Bonus_Tablas!$H$2:$I$41,2,FALSE)*(IF(F68=N68,Deducciones_Bonus_Tablas!$N$34,IF(ABS(AQ68-AS68)&lt;=4,Deducciones_Bonus_Tablas!$N$32,IF(ABS(AQ68-AS68)&lt;=10,Deducciones_Bonus_Tablas!$N$33,IF(ABS(AQ68-AS68)&gt;10,Deducciones_Bonus_Tablas!$N$34))))+IF(AS68&gt;AQ68,Deducciones_Bonus_Tablas!$Q$31,IF(AS68&lt;AQ68,Deducciones_Bonus_Tablas!$Q$33,0)))+VLOOKUP(MIN(AS68,AU68),Deducciones_Bonus_Tablas!$H$2:$I$41,2,FALSE)*(IF(N68=R68,Deducciones_Bonus_Tablas!$N$34,IF(ABS(AS68-AU68)&lt;=4,Deducciones_Bonus_Tablas!$N$32,IF(ABS(AS68-AU68)&lt;=10,Deducciones_Bonus_Tablas!$N$33,IF(ABS(AS68-AU68)&gt;10,Deducciones_Bonus_Tablas!$N$34))))+IF(AU68&gt;AS68,Deducciones_Bonus_Tablas!$Q$31,IF(AU68&lt;AS68,Deducciones_Bonus_Tablas!$Q$33,0))))</f>
        <v/>
      </c>
      <c r="AJ68" s="15" t="str">
        <f t="shared" si="141"/>
        <v/>
      </c>
      <c r="AK68" s="15" t="str">
        <f t="shared" si="142"/>
        <v/>
      </c>
      <c r="AL68" s="15" t="str">
        <f t="shared" si="143"/>
        <v/>
      </c>
      <c r="AM68" s="15" t="str">
        <f>IF(OR(SUM(AC68:AE68)=3,AC68&lt;&gt;1),"",AF68*(SUM(BA68:BC68)+(W68*AZ68+X68*BE68)/(W68+X68)+BG68+IF(AW68&lt;&gt;AX68,Deducciones_Bonus_Tablas!$N$43,0))+X68*BD68)</f>
        <v/>
      </c>
      <c r="AN68" s="15" t="str">
        <f>IF(OR(SUM(AC68:AE68)=3,AD68&lt;&gt;1),"",AG68*(SUM(BA68:BC68)+(X68*BE68+Y68*BF68)/(X68+Y68)+BG68+IF(AX68&lt;&gt;AY68,Deducciones_Bonus_Tablas!$N$43,0))+Y68*BD68)</f>
        <v/>
      </c>
      <c r="AO68" s="15" t="str">
        <f>IF(OR(SUM(AC68:AE68)=3,AE68&lt;&gt;1),"",AH68*(SUM(BA68:BC68)+(W68*AZ68+Y68*BF68)/(W68+Y68)+BG68+IF(AW68&lt;&gt;AY68,Deducciones_Bonus_Tablas!$N$43,0))+Y68*BD68)</f>
        <v/>
      </c>
      <c r="AP68" s="15" t="str">
        <f>IF(SUM(AC68:AE68)&lt;&gt;3,"",AI68*(SUM(BA68:BC68)+(W68*AZ68+X68*BE68+Y68*BF68)/(W68+X68+BF68)+BG68+Deducciones_Bonus_Tablas!$N$44+(COUNTA(_xlfn.UNIQUE(AW68:AY68,TRUE,FALSE))-1)*Deducciones_Bonus_Tablas!$N$43)+Y68*BD68)</f>
        <v/>
      </c>
      <c r="AQ68" s="38" t="str">
        <f>IF(H68&lt;2,"",VLOOKUP(F68&amp;LEFT(G68,1),Table1[[Full_Name]:[METROS15]],Deducciones_Bonus_Tablas!$AE$1,FALSE))</f>
        <v/>
      </c>
      <c r="AR68" s="38" t="str">
        <f>IF(H68&lt;2,"",VLOOKUP(F68&amp;LEFT(G68,1),Table1[[Full_Name]:[METROS15]],Deducciones_Bonus_Tablas!$AD$1,FALSE))</f>
        <v/>
      </c>
      <c r="AS68" s="38" t="str">
        <f>IF(P68&lt;2,"",VLOOKUP(N68&amp;LEFT(O68,1),Table1[[Full_Name]:[METROS15]],Deducciones_Bonus_Tablas!$AE$1,FALSE))</f>
        <v/>
      </c>
      <c r="AT68" s="38" t="str">
        <f>IF(P68&lt;2,"",VLOOKUP(N68&amp;LEFT(O68,1),Table1[[Full_Name]:[METROS15]],Deducciones_Bonus_Tablas!$AD$1,FALSE))</f>
        <v/>
      </c>
      <c r="AU68" s="38" t="str">
        <f>IF(T68&lt;2,"",VLOOKUP(R68&amp;LEFT(S68,1),Table1[[Full_Name]:[METROS15]],Deducciones_Bonus_Tablas!$AE$1,FALSE))</f>
        <v/>
      </c>
      <c r="AV68" s="38" t="str">
        <f>IF(T68&lt;2,"",VLOOKUP(R68&amp;LEFT(S68,1),Table1[[Full_Name]:[METROS15]],Deducciones_Bonus_Tablas!$AD$1,FALSE))</f>
        <v/>
      </c>
      <c r="AW68" s="38" t="str">
        <f>IF(H68&lt;2,"",VLOOKUP(F68&amp;LEFT(G68,1),Table1[[Full_Name]:[METROS15]],Deducciones_Bonus_Tablas!$AC$1,FALSE))</f>
        <v/>
      </c>
      <c r="AX68" s="38" t="str">
        <f>IF(P68&lt;2,"",VLOOKUP(N68&amp;LEFT(O68,1),Table1[[Full_Name]:[METROS15]],Deducciones_Bonus_Tablas!$AC$1,FALSE))</f>
        <v/>
      </c>
      <c r="AY68" s="38" t="str">
        <f>IF(T68&lt;2,"",VLOOKUP(R68&amp;LEFT(S68,1),Table1[[Full_Name]:[METROS15]],Deducciones_Bonus_Tablas!$AC$1,FALSE))</f>
        <v/>
      </c>
      <c r="AZ68" s="54" t="str">
        <f>IF(F68="","",IF(OR(H68=0,H68=""),"CAIDA",IF(H68=1,"CORTO",IF(OR(BH68=2,BH68=3,BI68=1,BJ68=1,BL68=11),0,IF(SUM(AC68:AE68)=0,INDEX(Table1[[Full_Name]:[METROS15]],MATCH(F68&amp;LEFT(G68,1),Table1[Full_Name],0),MATCH("I"&amp;H68,Deducciones_Bonus_Tablas!$AB$2:$BN$2,0)),INDEX(Table1[[Full_Name]:[METROS15]],MATCH(F68&amp;LEFT(G68,1),Table1[Full_Name],0),MATCH("C"&amp;H68,Deducciones_Bonus_Tablas!$AB$2:$BN$2,0)))))))</f>
        <v/>
      </c>
      <c r="BA68" s="5" cm="1">
        <f t="array" ref="BA68">IF(OR(I68="",F68="",I68="B"),0,_xlfn.IFS($Z68=1,VLOOKUP($F68&amp;LEFT($G68,1),Table1[[Full_Name]:[METROS15]],MATCH("C"&amp;I68,Deducciones_Bonus_Tablas!$AB$2:$BN$2,0),FALSE),$AA68=1,VLOOKUP($N68&amp;LEFT($O68,1),Table1[[Full_Name]:[METROS15]],MATCH("C"&amp;I68,Deducciones_Bonus_Tablas!$AB$2:$BN$2,0),FALSE),$AB68=1,VLOOKUP($R68&amp;LEFT($S68,1),Table1[[Full_Name]:[METROS15]],MATCH("C"&amp;I68,Deducciones_Bonus_Tablas!$AB$2:$BN$2,0),FALSE),$AC68=1,AVERAGE(VLOOKUP($F68&amp;LEFT($G68,1),Table1[[Full_Name]:[METROS15]],MATCH("C"&amp;I68,Deducciones_Bonus_Tablas!$AB$2:$BN$2,0),FALSE),VLOOKUP($N68&amp;LEFT($O68,1),Table1[[Full_Name]:[METROS15]],MATCH("C"&amp;I68,Deducciones_Bonus_Tablas!$AB$2:$BN$2,0),FALSE)),$AD68=1,AVERAGE(VLOOKUP($R68&amp;LEFT($S68,1),Table1[[Full_Name]:[METROS15]],MATCH("C"&amp;I68,Deducciones_Bonus_Tablas!$AB$2:$BN$2,0),FALSE),VLOOKUP($N68&amp;LEFT($O68,1),Table1[[Full_Name]:[METROS15]],MATCH("C"&amp;I68,Deducciones_Bonus_Tablas!$AB$2:$BN$2,0),FALSE)),$AE68=1,AVERAGE(VLOOKUP($R68&amp;LEFT($S68,1),Table1[[Full_Name]:[METROS15]],MATCH("C"&amp;I68,Deducciones_Bonus_Tablas!$AB$2:$BN$2,0),FALSE),VLOOKUP($F68&amp;LEFT($G68,1),Table1[[Full_Name]:[METROS15]],MATCH("C"&amp;I68,Deducciones_Bonus_Tablas!$AB$2:$BN$2,0),FALSE))))</f>
        <v>0</v>
      </c>
      <c r="BB68" s="5" cm="1">
        <f t="array" ref="BB68">IF(OR(J68="",G68="",J68="B"),0,_xlfn.IFS($Z68=1,VLOOKUP($F68&amp;LEFT($G68,1),Table1[[Full_Name]:[METROS15]],MATCH("T"&amp;J68,Deducciones_Bonus_Tablas!$AB$2:$BN$2,0),FALSE),$AA68=1,VLOOKUP($N68&amp;LEFT($O68,1),Table1[[Full_Name]:[METROS15]],MATCH("T"&amp;J68,Deducciones_Bonus_Tablas!$AB$2:$BN$2,0),FALSE),$AB68=1,VLOOKUP($R68&amp;LEFT($S68,1),Table1[[Full_Name]:[METROS15]],MATCH("T"&amp;J68,Deducciones_Bonus_Tablas!$AB$2:$BN$2,0),FALSE),$AC68=1,AVERAGE(VLOOKUP($F68&amp;LEFT($G68,1),Table1[[Full_Name]:[METROS15]],MATCH("T"&amp;J68,Deducciones_Bonus_Tablas!$AB$2:$BN$2,0),FALSE),VLOOKUP($N68&amp;LEFT($O68,1),Table1[[Full_Name]:[METROS15]],MATCH("T"&amp;J68,Deducciones_Bonus_Tablas!$AB$2:$BN$2,0),FALSE)),$AD68=1,AVERAGE(VLOOKUP($R68&amp;LEFT($S68,1),Table1[[Full_Name]:[METROS15]],MATCH("T"&amp;J68,Deducciones_Bonus_Tablas!$AB$2:$BN$2,0),FALSE),VLOOKUP($N68&amp;LEFT($O68,1),Table1[[Full_Name]:[METROS15]],MATCH("T"&amp;J68,Deducciones_Bonus_Tablas!$AB$2:$BN$2,0),FALSE)),$AE68=1,AVERAGE(VLOOKUP($R68&amp;LEFT($S68,1),Table1[[Full_Name]:[METROS15]],MATCH("T"&amp;J68,Deducciones_Bonus_Tablas!$AB$2:$BN$2,0),FALSE),VLOOKUP($F68&amp;LEFT($G68,1),Table1[[Full_Name]:[METROS15]],MATCH("T"&amp;J68,Deducciones_Bonus_Tablas!$AB$2:$BN$2,0),FALSE))))</f>
        <v>0</v>
      </c>
      <c r="BC68" s="5" cm="1">
        <f t="array" ref="BC68">IF(OR(K68="",H68="",K68="B"),0,_xlfn.IFS($Z68=1,VLOOKUP($F68&amp;LEFT($G68,1),Table1[[Full_Name]:[METROS15]],MATCH("P"&amp;K68,Deducciones_Bonus_Tablas!$AB$2:$BN$2,0),FALSE),$AA68=1,VLOOKUP($N68&amp;LEFT($O68,1),Table1[[Full_Name]:[METROS15]],MATCH("P"&amp;K68,Deducciones_Bonus_Tablas!$AB$2:$BN$2,0),FALSE),$AB68=1,VLOOKUP($R68&amp;LEFT($S68,1),Table1[[Full_Name]:[METROS15]],MATCH("P"&amp;K68,Deducciones_Bonus_Tablas!$AB$2:$BN$2,0),FALSE),$AC68=1,AVERAGE(VLOOKUP($F68&amp;LEFT($G68,1),Table1[[Full_Name]:[METROS15]],MATCH("P"&amp;K68,Deducciones_Bonus_Tablas!$AB$2:$BN$2,0),FALSE),VLOOKUP($N68&amp;LEFT($O68,1),Table1[[Full_Name]:[METROS15]],MATCH("P"&amp;K68,Deducciones_Bonus_Tablas!$AB$2:$BN$2,0),FALSE)),$AD68=1,AVERAGE(VLOOKUP($R68&amp;LEFT($S68,1),Table1[[Full_Name]:[METROS15]],MATCH("P"&amp;K68,Deducciones_Bonus_Tablas!$AB$2:$BN$2,0),FALSE),VLOOKUP($N68&amp;LEFT($O68,1),Table1[[Full_Name]:[METROS15]],MATCH("P"&amp;K68,Deducciones_Bonus_Tablas!$AB$2:$BN$2,0),FALSE)),$AE68=1,AVERAGE(VLOOKUP($R68&amp;LEFT($S68,1),Table1[[Full_Name]:[METROS15]],MATCH("P"&amp;K68,Deducciones_Bonus_Tablas!$AB$2:$BN$2,0),FALSE),VLOOKUP($F68&amp;LEFT($G68,1),Table1[[Full_Name]:[METROS15]],MATCH("P"&amp;K68,Deducciones_Bonus_Tablas!$AB$2:$BN$2,0),FALSE))))</f>
        <v>0</v>
      </c>
      <c r="BD68" s="5">
        <f>IF(OR(F68="",AND(OR(L68="",L68="S"),BK68=0,OR(BI68=0,BI68=1),OR(BL68=0,BL68=11,AND(BL68=1,Q68&lt;3,T68&gt;1)),OR(BQ68=0,BQ68=11),BP68=0,BH68&lt;&gt;33,BM68&lt;&gt;33,BI68&lt;&gt;11,BN68&lt;&gt;11)),0,IF(Z68=1,VLOOKUP($F68&amp;LEFT($G68,1),Table1[[Full_Name]:[METROS15]],MATCH(IF(OR(BK68=1,BL68=1,BI68=11,BH68=33),"N",L68),Deducciones_Bonus_Tablas!$AB$2:$BN$2,0),FALSE),IF(OR(AA68=1,AND(AC68=1,SUM(AC68:AE68)=1),AND(AD68=1,OR(BP68=1,BQ68=1,BN68=11,BM68=33))),VLOOKUP($N68&amp;LEFT($O68,1),Table1[[Full_Name]:[METROS15]],MATCH(IF(OR(BP68=1,BQ68=1,BN68=11,BM68=33),"N",L68),Deducciones_Bonus_Tablas!$AB$2:$BN$2,0),FALSE),VLOOKUP($R68&amp;LEFT($S68,1),Table1[[Full_Name]:[METROS15]],MATCH(L68,Deducciones_Bonus_Tablas!$AB$2:$BN$2,0),FALSE))))</f>
        <v>0</v>
      </c>
      <c r="BE68" s="54" t="str">
        <f>IF(N68="","",IF(OR(P68=1,P68=0,BH68=22,BH68=33,BI68=11,BK68=1,BL68=1,BM68=2,BM68=3,BN68=1,BO68=1,BQ68=11),0,IF(SUM(AC68:AE68)=0,INDEX(Table1[[Full_Name]:[METROS15]],MATCH(N68&amp;LEFT(O68,1),Table1[Full_Name],0),MATCH("I"&amp;P68,Deducciones_Bonus_Tablas!$AB$2:$BN$2,0)),INDEX(Table1[[Full_Name]:[METROS15]],MATCH(N68&amp;LEFT(O68,1),Table1[Full_Name],0),MATCH("C"&amp;P68,Deducciones_Bonus_Tablas!$AB$2:$BN$2,0)))))</f>
        <v/>
      </c>
      <c r="BF68" s="54" t="str">
        <f>IF(R68="","",IF(OR(T68=1,T68=0,BM68=22,BM68=33,BN68=11,BP68=1,BQ68=1),0,IF(SUM(AC68:AE68)=0,INDEX(Table1[[Full_Name]:[METROS15]],MATCH(R68&amp;LEFT(S68,1),Table1[Full_Name],0),MATCH("I"&amp;T68,Deducciones_Bonus_Tablas!$AB$2:$BN$2,0)),INDEX(Table1[[Full_Name]:[METROS15]],MATCH(R68&amp;LEFT(S68,1),Table1[Full_Name],0),MATCH("C"&amp;T68,Deducciones_Bonus_Tablas!$AB$2:$BN$2,0)))))</f>
        <v/>
      </c>
      <c r="BG68" s="5">
        <f>IF(OR(BH68=2,BH68=3,BH68=33,BI68=1,BI68=11,BJ68=1,BM68=2,BM68=22,BM68=3,BM68=33,BN68=1,BN68=11,BO68=1),Deducciones_Bonus_Tablas!$N$45,0)+IF(AND(OR(BH68=2,BH68=3,BI68=1,BJ68=1),OR(BM68=33,BN68=11)),Deducciones_Bonus_Tablas!$N$46,0)</f>
        <v>0</v>
      </c>
      <c r="BH68" s="5">
        <f>IF(OR(H68&lt;2,P68&lt;2),0,IF(OR(AR68&lt;&gt;"E",AT68&lt;&gt;"E"),0,IF(AND(COUNTIF(Table2[Excepcion E],F68&amp;LEFT(G68,1))=1,COUNTIF(Table2[Excepcion E],N68&amp;LEFT(O68,1))=1),1,IF(COUNTIF(Table2[Excepcion E],F68&amp;LEFT(G68,1))=1,IF(F68=N68,2,IF(AND(AW68=AX68,G68=O68),3,4)),IF(COUNTIF(Table2[Excepcion E],N68&amp;LEFT(O68,1)),IF(F68=N68,22,IF(AND(AW68=AX68,G68=O68),33,4)),5)))))</f>
        <v>0</v>
      </c>
      <c r="BI68" s="5">
        <f>IF(OR(H68&lt;2,P68&lt;2),0,IF(AND(COUNTIF(Table2[Excepcion E],F68&amp;LEFT(G68,1))=1,AT68&lt;&gt;"E"),1,IF(AND(COUNTIF(Table2[Excepcion E],N68&amp;LEFT(O68,1))=1,AR68&lt;&gt;"E"),11,0)))</f>
        <v>0</v>
      </c>
      <c r="BJ68" s="5" t="str">
        <f t="shared" si="144"/>
        <v/>
      </c>
      <c r="BK68" s="5">
        <f t="shared" si="145"/>
        <v>0</v>
      </c>
      <c r="BL68" s="5">
        <f t="shared" si="146"/>
        <v>0</v>
      </c>
      <c r="BM68" s="5">
        <f>IF(OR(P68&lt;2,T68&lt;2),0,IF(OR(AT68&lt;&gt;"E",AV68&lt;&gt;"E"),0,IF(AND(COUNTIF(Table2[Excepcion E],N68&amp;LEFT(O68,1))=1,COUNTIF(Table2[Excepcion E],R68&amp;LEFT(S68,1))=1),1,IF(COUNTIF(Table2[Excepcion E],N68&amp;LEFT(O68,1))=1,IF(N68=R68,2,IF(AND(AX68=AY68,O68=S68),3,4)),IF(COUNTIF(Table2[Excepcion E],R68&amp;LEFT(S68,1)),IF(N68=R68,22,IF(AND(AX68=AY68,O68=S68),33,4)),5)))))</f>
        <v>0</v>
      </c>
      <c r="BN68" s="5">
        <f>IF(OR(P68&lt;2,T68&lt;2),0,IF(AND(COUNTIF(Table2[Excepcion E],N68&amp;LEFT(O68,1))=1,AV68&lt;&gt;"E"),1,IF(AND(COUNTIF(Table2[Excepcion E],R68&amp;LEFT(S68,1))=1,AT68&lt;&gt;"E"),11,0)))</f>
        <v>0</v>
      </c>
      <c r="BO68" s="5" t="str">
        <f t="shared" si="147"/>
        <v/>
      </c>
      <c r="BP68" s="5">
        <f t="shared" si="148"/>
        <v>0</v>
      </c>
      <c r="BQ68" s="5">
        <f t="shared" si="149"/>
        <v>0</v>
      </c>
    </row>
    <row r="69" spans="1:69" ht="15" thickBot="1" x14ac:dyDescent="0.35"/>
    <row r="70" spans="1:69" s="1" customFormat="1" ht="18.75" customHeight="1" thickBot="1" x14ac:dyDescent="0.3">
      <c r="A70" s="305" t="s">
        <v>340</v>
      </c>
      <c r="B70" s="306"/>
      <c r="E70" s="309" t="s">
        <v>343</v>
      </c>
      <c r="F70" s="310"/>
      <c r="G70" s="311" t="str">
        <f ca="1">IF(D74="","",VLOOKUP(MAX(D72,D74),D72:E75,2,FALSE))</f>
        <v/>
      </c>
      <c r="H70" s="312"/>
      <c r="I70" s="313" t="s">
        <v>128</v>
      </c>
      <c r="J70" s="314"/>
      <c r="K70" s="315"/>
      <c r="L70" s="316"/>
      <c r="M70" s="177"/>
      <c r="N70" s="187"/>
      <c r="O70" s="188"/>
      <c r="P70" s="162"/>
      <c r="Q70" s="162"/>
      <c r="R70" s="162"/>
      <c r="S70" s="162"/>
      <c r="T70" s="162"/>
      <c r="V70" s="5"/>
      <c r="W70" s="294"/>
      <c r="X70" s="294"/>
      <c r="Y70" s="5"/>
      <c r="Z70" s="301" t="s">
        <v>326</v>
      </c>
      <c r="AA70" s="301" t="s">
        <v>327</v>
      </c>
      <c r="AB70" s="301" t="s">
        <v>328</v>
      </c>
      <c r="AC70" s="301" t="s">
        <v>322</v>
      </c>
      <c r="AD70" s="301" t="s">
        <v>324</v>
      </c>
      <c r="AE70" s="301" t="s">
        <v>323</v>
      </c>
      <c r="AF70" s="301" t="s">
        <v>321</v>
      </c>
      <c r="AG70" s="301" t="s">
        <v>320</v>
      </c>
      <c r="AH70" s="301" t="s">
        <v>319</v>
      </c>
      <c r="AI70" s="301" t="s">
        <v>330</v>
      </c>
      <c r="AJ70" s="43"/>
      <c r="AK70" s="43"/>
      <c r="AL70" s="43"/>
      <c r="AM70" s="301" t="s">
        <v>313</v>
      </c>
      <c r="AN70" s="301" t="s">
        <v>314</v>
      </c>
      <c r="AO70" s="301" t="s">
        <v>331</v>
      </c>
      <c r="AP70" s="301" t="s">
        <v>332</v>
      </c>
      <c r="AQ70" s="5"/>
      <c r="AR70" s="5"/>
      <c r="AS70" s="5"/>
      <c r="AT70" s="5"/>
      <c r="AU70" s="5"/>
      <c r="AV70" s="5"/>
      <c r="AW70" s="294" t="s">
        <v>164</v>
      </c>
      <c r="AX70" s="294"/>
      <c r="AY70" s="294"/>
      <c r="AZ70" s="5" t="s">
        <v>173</v>
      </c>
      <c r="BA70" s="294" t="s">
        <v>147</v>
      </c>
      <c r="BB70" s="301" t="s">
        <v>277</v>
      </c>
      <c r="BC70" s="294" t="s">
        <v>148</v>
      </c>
      <c r="BD70" s="294" t="s">
        <v>60</v>
      </c>
      <c r="BE70" s="5" t="s">
        <v>174</v>
      </c>
      <c r="BF70" s="5" t="s">
        <v>315</v>
      </c>
      <c r="BG70" s="301" t="s">
        <v>292</v>
      </c>
      <c r="BH70" s="294" t="s">
        <v>317</v>
      </c>
      <c r="BI70" s="294"/>
      <c r="BJ70" s="294"/>
      <c r="BK70" s="294"/>
      <c r="BL70" s="294"/>
      <c r="BM70" s="294" t="s">
        <v>318</v>
      </c>
      <c r="BN70" s="294"/>
      <c r="BO70" s="294"/>
      <c r="BP70" s="294"/>
      <c r="BQ70" s="294"/>
    </row>
    <row r="71" spans="1:69" s="1" customFormat="1" ht="18.75" customHeight="1" thickBot="1" x14ac:dyDescent="0.35">
      <c r="A71" s="307"/>
      <c r="B71" s="308"/>
      <c r="D71" s="52" t="s">
        <v>123</v>
      </c>
      <c r="E71" s="189" t="s">
        <v>342</v>
      </c>
      <c r="F71" s="167" t="s">
        <v>117</v>
      </c>
      <c r="G71" s="184" t="s">
        <v>119</v>
      </c>
      <c r="H71" s="185" t="s">
        <v>121</v>
      </c>
      <c r="I71" s="170" t="s">
        <v>149</v>
      </c>
      <c r="J71" s="171" t="s">
        <v>275</v>
      </c>
      <c r="K71" s="172" t="s">
        <v>136</v>
      </c>
      <c r="L71" s="173" t="s">
        <v>13</v>
      </c>
      <c r="M71" s="178" t="s">
        <v>276</v>
      </c>
      <c r="N71" s="190" t="s">
        <v>118</v>
      </c>
      <c r="O71" s="184" t="s">
        <v>120</v>
      </c>
      <c r="P71" s="169" t="s">
        <v>122</v>
      </c>
      <c r="Q71" s="177" t="s">
        <v>309</v>
      </c>
      <c r="R71" s="168" t="s">
        <v>305</v>
      </c>
      <c r="S71" s="169" t="s">
        <v>306</v>
      </c>
      <c r="T71" s="176" t="s">
        <v>307</v>
      </c>
      <c r="U71" s="4" t="s">
        <v>123</v>
      </c>
      <c r="V71" s="5" t="s">
        <v>293</v>
      </c>
      <c r="W71" s="5" t="s">
        <v>124</v>
      </c>
      <c r="X71" s="5" t="s">
        <v>125</v>
      </c>
      <c r="Y71" s="5" t="s">
        <v>310</v>
      </c>
      <c r="Z71" s="301"/>
      <c r="AA71" s="301"/>
      <c r="AB71" s="301"/>
      <c r="AC71" s="301"/>
      <c r="AD71" s="301"/>
      <c r="AE71" s="301"/>
      <c r="AF71" s="301"/>
      <c r="AG71" s="301"/>
      <c r="AH71" s="301"/>
      <c r="AI71" s="301"/>
      <c r="AJ71" s="5" t="s">
        <v>169</v>
      </c>
      <c r="AK71" s="5" t="s">
        <v>170</v>
      </c>
      <c r="AL71" s="5" t="s">
        <v>325</v>
      </c>
      <c r="AM71" s="301"/>
      <c r="AN71" s="301"/>
      <c r="AO71" s="301"/>
      <c r="AP71" s="301"/>
      <c r="AQ71" s="294" t="s">
        <v>165</v>
      </c>
      <c r="AR71" s="294"/>
      <c r="AS71" s="294" t="s">
        <v>166</v>
      </c>
      <c r="AT71" s="294"/>
      <c r="AU71" s="294" t="s">
        <v>312</v>
      </c>
      <c r="AV71" s="294"/>
      <c r="AW71" s="5" t="s">
        <v>162</v>
      </c>
      <c r="AX71" s="5" t="s">
        <v>163</v>
      </c>
      <c r="AY71" s="5" t="s">
        <v>311</v>
      </c>
      <c r="AZ71" s="5" t="s">
        <v>172</v>
      </c>
      <c r="BA71" s="294"/>
      <c r="BB71" s="301"/>
      <c r="BC71" s="294"/>
      <c r="BD71" s="294"/>
      <c r="BE71" s="5" t="s">
        <v>172</v>
      </c>
      <c r="BF71" s="5" t="s">
        <v>316</v>
      </c>
      <c r="BG71" s="301"/>
      <c r="BH71" s="5" t="s">
        <v>288</v>
      </c>
      <c r="BI71" s="5" t="s">
        <v>287</v>
      </c>
      <c r="BJ71" s="5" t="s">
        <v>291</v>
      </c>
      <c r="BK71" s="5" t="s">
        <v>290</v>
      </c>
      <c r="BL71" s="5" t="s">
        <v>296</v>
      </c>
      <c r="BM71" s="5" t="s">
        <v>288</v>
      </c>
      <c r="BN71" s="5" t="s">
        <v>287</v>
      </c>
      <c r="BO71" s="5" t="s">
        <v>291</v>
      </c>
      <c r="BP71" s="5" t="s">
        <v>290</v>
      </c>
      <c r="BQ71" s="5" t="s">
        <v>296</v>
      </c>
    </row>
    <row r="72" spans="1:69" s="1" customFormat="1" ht="18.75" customHeight="1" x14ac:dyDescent="0.3">
      <c r="A72" s="55" t="s">
        <v>341</v>
      </c>
      <c r="B72" s="56" t="s">
        <v>342</v>
      </c>
      <c r="D72" s="295" t="str">
        <f ca="1">IF(U72="","",IF(U73="",U72,MAX(U72:U73)))</f>
        <v/>
      </c>
      <c r="E72" s="297" t="str">
        <f>IF(A74="","",VLOOKUP(1,A73:B74,2,FALSE))</f>
        <v/>
      </c>
      <c r="F72" s="212"/>
      <c r="G72" s="213"/>
      <c r="H72" s="214"/>
      <c r="I72" s="215"/>
      <c r="J72" s="216"/>
      <c r="K72" s="217"/>
      <c r="L72" s="218"/>
      <c r="M72" s="219"/>
      <c r="N72" s="220"/>
      <c r="O72" s="213"/>
      <c r="P72" s="213"/>
      <c r="Q72" s="219"/>
      <c r="R72" s="220"/>
      <c r="S72" s="213"/>
      <c r="T72" s="221"/>
      <c r="U72" s="18" t="str" cm="1">
        <f t="array" aca="1" ref="U72" ca="1">IFERROR(IF(W72="","",IF(OR(W72="CAIDA",X72="CAIDA",AND(W72="CORTO",X72="")),0,ROUND(_xlfn.IFS(Z72=1,W72+AJ72,AA72=1,X72+AK72,AB72=1,Y72+AL72,AND(AC72=1,SUM(AC72:AE72)=1),AF72+AM72,AND(AD72=1,SUM(AC72:AE72)=1),AG72+AN72,AND(AE72=1,SUM(AC72:AE72)=1),AH72+AO72,AND(SUM(AC72:AE72)=2,AC72=1,AE72=1),MAX(AF72+OFFSET(AF72,0,7),AH72+OFFSET(AH72,0,7)),SUM(AC72:AE72)=3,AI72+AP72),1))),"Revisa")</f>
        <v/>
      </c>
      <c r="V72" s="38">
        <v>0</v>
      </c>
      <c r="W72" s="15" t="str">
        <f>IF(H72="","",IF(H72=0,"CAIDA",IF(H72=1,"CORTO",VLOOKUP(F72&amp;LEFT(G72,1),Table1[[Full_Name]:[METROS15]],Deducciones_Bonus_Tablas!$AF$1,FALSE))))</f>
        <v/>
      </c>
      <c r="X72" s="15" t="str">
        <f>IF(P72="","",IF(P72=0,"CAIDA",IF(P72=1,"CORTO",VLOOKUP(N72&amp;LEFT(O72,1),Table1[[Full_Name]:[METROS15]],Deducciones_Bonus_Tablas!$AF$1,FALSE))))</f>
        <v/>
      </c>
      <c r="Y72" s="15" t="str">
        <f>IF(T72="","",IF(T72=0,"CAIDA",IF(T72=1,"CORTO",VLOOKUP(R72&amp;LEFT(S72,1),Table1[[Full_Name]:[METROS15]],Deducciones_Bonus_Tablas!$AF$1,FALSE))))</f>
        <v/>
      </c>
      <c r="Z72" s="38">
        <f>IF(OR(W72="CAIDA",X72="CAIDA",Y72="CAIDA",W72="CORTO",SUM(AC72:AE72)&gt;0),0,IF(AND(W72&gt;0,OR(X72="",X72="CORTO",M72&gt;2,BH72=22,BH72=33,BI72=11,BK72=1,BL72=1),OR(Y72="",Y72="CORTO",M72+P72+Q72&gt;2,BM72=1)),1,0))</f>
        <v>1</v>
      </c>
      <c r="AA72" s="38">
        <f>IF(OR(X72="CAIDA",Y72="CAIDA",W72="CAIDA",X72="CORTO",SUM(AC72:AE72)&gt;0),0,IF(OR(AND(BI72=1,BN72=11),AND(X72&gt;0,OR(Y72="",Y72="CORTO",BM72=22,BM72=33,BN72=11,BP72=1,BQ72=1),OR(W72="",W72="CORTO",BH72=2,BH72=3,BI72=1,BJ72=1,BL72=11))),1,0))</f>
        <v>1</v>
      </c>
      <c r="AB72" s="38">
        <f>IF(OR(Y72="CAIDA",W72="CAIDA",X72="CAIDA",Y72="CORTO",SUM(AC72:AE72)&gt;0),0,IF(AND(Y72&gt;0,OR(W72="",W72="CORTO",BH72=1),OR(X72="",X72="CORTO",BN72=1,BQ72=11)),1,0))</f>
        <v>1</v>
      </c>
      <c r="AC72" s="38">
        <f>IF(OR(H72&lt;2,P72&lt;2,BH72=2,BH72=22,BH72=3,BH72=33,BI72=1,BI72=11,BJ72=1,BK72=1,BL72=1,BL72=11,M72&gt;2,AND(BH72=1,OR(BN72=1,BQ72=11))),0,1)</f>
        <v>0</v>
      </c>
      <c r="AD72" s="38">
        <f>IF(OR(P72&lt;2,T72&lt;2,BM72=2,BM72=22,BM72=3,BM72=33,BN72=1,BN72=11,BO72=1,BP72=1,BQ72=1,BQ72=11,Q72&gt;2,BM72=1),0,1)</f>
        <v>0</v>
      </c>
      <c r="AE72" s="38">
        <f>IF(OR(H72&lt;2,T72&lt;2,BH72=2,BM72=22,BH72=3,BM72=33,BI72=1,BN72=11,BJ72=1,BP72=1,BQ72=1,BL72=11,Q72&gt;2,M72&gt;2,AND(P72=1,M72+Q72&gt;1),AND(OR(BI72=11,BK72=1,BL72=1),BM72=1),AND(OR(BN72=1,BK72=1,BL72=1),BH72=1)),0,1)</f>
        <v>0</v>
      </c>
      <c r="AF72" s="15" t="str">
        <f>IF(AC72=0,"",MAX(W72,X72)+VLOOKUP(MIN(AQ72,AS72),Deducciones_Bonus_Tablas!$H$2:$I$41,2,FALSE)*(IF(F72=N72,Deducciones_Bonus_Tablas!$N$34,IF(ABS(AQ72-AS72)&lt;=4,Deducciones_Bonus_Tablas!$N$32,IF(ABS(AQ72-AS72)&lt;=10,Deducciones_Bonus_Tablas!$N$33,IF(ABS(AQ72-AS72)&gt;10,Deducciones_Bonus_Tablas!$N$34))))+IF(AS72&gt;AQ72,Deducciones_Bonus_Tablas!$Q$31,IF(AS72&lt;AQ72,Deducciones_Bonus_Tablas!$Q$33,0))))</f>
        <v/>
      </c>
      <c r="AG72" s="15" t="str">
        <f>IF(AD72=0,"",MAX(X72,Y72)+VLOOKUP(MIN(AS72,AU72),Deducciones_Bonus_Tablas!$H$2:$I$41,2,FALSE)*(IF(N72=R72,Deducciones_Bonus_Tablas!$N$34,IF(ABS(AS72-AU72)&lt;=4,Deducciones_Bonus_Tablas!$N$32,IF(ABS(AS72-AU72)&lt;=10,Deducciones_Bonus_Tablas!$N$33,IF(ABS(AS72-AU72)&gt;10,Deducciones_Bonus_Tablas!$N$34))))+IF(AU72&gt;AS72,Deducciones_Bonus_Tablas!$Q$31,IF(AU72&lt;AS72,Deducciones_Bonus_Tablas!$Q$33,0))))</f>
        <v/>
      </c>
      <c r="AH72" s="15" t="str">
        <f>IF(AE72=0,"",MAX(W72,Y72)+VLOOKUP(MIN(AQ72,AU72),Deducciones_Bonus_Tablas!$H$2:$I$41,2,FALSE)*(IF(F72=R72,Deducciones_Bonus_Tablas!$N$34,IF(ABS(AQ72-AU72)&lt;=4,Deducciones_Bonus_Tablas!$N$32,IF(ABS(AQ72-AU72)&lt;=10,Deducciones_Bonus_Tablas!$N$33,IF(ABS(AQ72-AU72)&gt;10,Deducciones_Bonus_Tablas!$N$34))))+IF(AU72&gt;AQ72,Deducciones_Bonus_Tablas!$Q$31,IF(AU72&lt;AQ72,Deducciones_Bonus_Tablas!$Q$33,0))))</f>
        <v/>
      </c>
      <c r="AI72" s="15" t="str">
        <f>IF(OR(AC72&lt;&gt;1,AD72&lt;&gt;1,AE72&lt;&gt;1),"",MAX(W72,X72,Y72)+VLOOKUP(MIN(AQ72,AS72),Deducciones_Bonus_Tablas!$H$2:$I$41,2,FALSE)*(IF(F72=N72,Deducciones_Bonus_Tablas!$N$34,IF(ABS(AQ72-AS72)&lt;=4,Deducciones_Bonus_Tablas!$N$32,IF(ABS(AQ72-AS72)&lt;=10,Deducciones_Bonus_Tablas!$N$33,IF(ABS(AQ72-AS72)&gt;10,Deducciones_Bonus_Tablas!$N$34))))+IF(AS72&gt;AQ72,Deducciones_Bonus_Tablas!$Q$31,IF(AS72&lt;AQ72,Deducciones_Bonus_Tablas!$Q$33,0)))+VLOOKUP(MIN(AS72,AU72),Deducciones_Bonus_Tablas!$H$2:$I$41,2,FALSE)*(IF(N72=R72,Deducciones_Bonus_Tablas!$N$34,IF(ABS(AS72-AU72)&lt;=4,Deducciones_Bonus_Tablas!$N$32,IF(ABS(AS72-AU72)&lt;=10,Deducciones_Bonus_Tablas!$N$33,IF(ABS(AS72-AU72)&gt;10,Deducciones_Bonus_Tablas!$N$34))))+IF(AU72&gt;AS72,Deducciones_Bonus_Tablas!$Q$31,IF(AU72&lt;AS72,Deducciones_Bonus_Tablas!$Q$33,0))))</f>
        <v/>
      </c>
      <c r="AJ72" s="15" t="str">
        <f>IF(W72="","",IF(OR(W72="CAIDA",W72="CORTO"),"",IF(SUM(AC72:AE72)=0,W72*(SUM(AZ72:BD72)+BG72),"COMBO")))</f>
        <v/>
      </c>
      <c r="AK72" s="15" t="str">
        <f>IF(X72="","",IF(OR(X72="CAIDA",X72="CORTO"),"",IF(SUM(AC72:AE72)=0,X72*(SUM(BA72:BE72)+BG72),"COMBO")))</f>
        <v/>
      </c>
      <c r="AL72" s="15" t="str">
        <f>IF(Y72="","",IF(OR(Y72="CAIDA",Y72="CORTO"),"",IF(SUM(AC72:AE72)=0,Y72*(SUM(BA72:BD72)+BF72+BG72),"COMBO")))</f>
        <v/>
      </c>
      <c r="AM72" s="15" t="str">
        <f>IF(OR(SUM(AC72:AE72)=3,AC72&lt;&gt;1),"",AF72*(SUM(BA72:BC72)+(W72*AZ72+X72*BE72)/(W72+X72)+BG72+IF(AW72&lt;&gt;AX72,Deducciones_Bonus_Tablas!$N$43,0))+X72*BD72)</f>
        <v/>
      </c>
      <c r="AN72" s="15" t="str">
        <f>IF(OR(SUM(AC72:AE72)=3,AD72&lt;&gt;1),"",AG72*(SUM(BA72:BC72)+(X72*BE72+Y72*BF72)/(X72+Y72)+BG72+IF(AX72&lt;&gt;AY72,Deducciones_Bonus_Tablas!$N$43,0))+Y72*BD72)</f>
        <v/>
      </c>
      <c r="AO72" s="15" t="str">
        <f>IF(OR(SUM(AC72:AE72)=3,AE72&lt;&gt;1),"",AH72*(SUM(BA72:BC72)+(W72*AZ72+Y72*BF72)/(W72+Y72)+BG72+IF(AW72&lt;&gt;AY72,Deducciones_Bonus_Tablas!$N$43,0))+Y72*BD72)</f>
        <v/>
      </c>
      <c r="AP72" s="15" t="str">
        <f>IF(SUM(AC72:AE72)&lt;&gt;3,"",AI72*(SUM(BA72:BC72)+(W72*AZ72+X72*BE72+Y72*BF72)/(W72+X72+BF72)+BG72+Deducciones_Bonus_Tablas!$N$44+(COUNTA(_xlfn.UNIQUE(AW72:AY72,TRUE,FALSE))-1)*Deducciones_Bonus_Tablas!$N$43)+Y72*BD72)</f>
        <v/>
      </c>
      <c r="AQ72" s="38" t="str">
        <f>IF(H72&lt;2,"",VLOOKUP(F72&amp;LEFT(G72,1),Table1[[Full_Name]:[METROS15]],Deducciones_Bonus_Tablas!$AE$1,FALSE))</f>
        <v/>
      </c>
      <c r="AR72" s="38" t="str">
        <f>IF(H72&lt;2,"",VLOOKUP(F72&amp;LEFT(G72,1),Table1[[Full_Name]:[METROS15]],Deducciones_Bonus_Tablas!$AD$1,FALSE))</f>
        <v/>
      </c>
      <c r="AS72" s="38" t="str">
        <f>IF(P72&lt;2,"",VLOOKUP(N72&amp;LEFT(O72,1),Table1[[Full_Name]:[METROS15]],Deducciones_Bonus_Tablas!$AE$1,FALSE))</f>
        <v/>
      </c>
      <c r="AT72" s="38" t="str">
        <f>IF(P72&lt;2,"",VLOOKUP(N72&amp;LEFT(O72,1),Table1[[Full_Name]:[METROS15]],Deducciones_Bonus_Tablas!$AD$1,FALSE))</f>
        <v/>
      </c>
      <c r="AU72" s="38" t="str">
        <f>IF(T72&lt;2,"",VLOOKUP(R72&amp;LEFT(S72,1),Table1[[Full_Name]:[METROS15]],Deducciones_Bonus_Tablas!$AE$1,FALSE))</f>
        <v/>
      </c>
      <c r="AV72" s="38" t="str">
        <f>IF(T72&lt;2,"",VLOOKUP(R72&amp;LEFT(S72,1),Table1[[Full_Name]:[METROS15]],Deducciones_Bonus_Tablas!$AD$1,FALSE))</f>
        <v/>
      </c>
      <c r="AW72" s="38" t="str">
        <f>IF(H72&lt;2,"",VLOOKUP(F72&amp;LEFT(G72,1),Table1[[Full_Name]:[METROS15]],Deducciones_Bonus_Tablas!$AC$1,FALSE))</f>
        <v/>
      </c>
      <c r="AX72" s="38" t="str">
        <f>IF(P72&lt;2,"",VLOOKUP(N72&amp;LEFT(O72,1),Table1[[Full_Name]:[METROS15]],Deducciones_Bonus_Tablas!$AC$1,FALSE))</f>
        <v/>
      </c>
      <c r="AY72" s="38" t="str">
        <f>IF(T72&lt;2,"",VLOOKUP(R72&amp;LEFT(S72,1),Table1[[Full_Name]:[METROS15]],Deducciones_Bonus_Tablas!$AC$1,FALSE))</f>
        <v/>
      </c>
      <c r="AZ72" s="54" t="str">
        <f>IF(F72="","",IF(OR(H72=0,H72=""),"CAIDA",IF(H72=1,"CORTO",IF(OR(BH72=2,BH72=3,BI72=1,BJ72=1,BL72=11),0,IF(SUM(AC72:AE72)=0,INDEX(Table1[[Full_Name]:[METROS15]],MATCH(F72&amp;LEFT(G72,1),Table1[Full_Name],0),MATCH("I"&amp;H72,Deducciones_Bonus_Tablas!$AB$2:$BN$2,0)),INDEX(Table1[[Full_Name]:[METROS15]],MATCH(F72&amp;LEFT(G72,1),Table1[Full_Name],0),MATCH("C"&amp;H72,Deducciones_Bonus_Tablas!$AB$2:$BN$2,0)))))))</f>
        <v/>
      </c>
      <c r="BA72" s="5" cm="1">
        <f t="array" ref="BA72">IF(OR(I72="",F72="",I72="B"),0,_xlfn.IFS($Z72=1,VLOOKUP($F72&amp;LEFT($G72,1),Table1[[Full_Name]:[METROS15]],MATCH("C"&amp;I72,Deducciones_Bonus_Tablas!$AB$2:$BN$2,0),FALSE),$AA72=1,VLOOKUP($N72&amp;LEFT($O72,1),Table1[[Full_Name]:[METROS15]],MATCH("C"&amp;I72,Deducciones_Bonus_Tablas!$AB$2:$BN$2,0),FALSE),$AB72=1,VLOOKUP($R72&amp;LEFT($S72,1),Table1[[Full_Name]:[METROS15]],MATCH("C"&amp;I72,Deducciones_Bonus_Tablas!$AB$2:$BN$2,0),FALSE),$AC72=1,AVERAGE(VLOOKUP($F72&amp;LEFT($G72,1),Table1[[Full_Name]:[METROS15]],MATCH("C"&amp;I72,Deducciones_Bonus_Tablas!$AB$2:$BN$2,0),FALSE),VLOOKUP($N72&amp;LEFT($O72,1),Table1[[Full_Name]:[METROS15]],MATCH("C"&amp;I72,Deducciones_Bonus_Tablas!$AB$2:$BN$2,0),FALSE)),$AD72=1,AVERAGE(VLOOKUP($R72&amp;LEFT($S72,1),Table1[[Full_Name]:[METROS15]],MATCH("C"&amp;I72,Deducciones_Bonus_Tablas!$AB$2:$BN$2,0),FALSE),VLOOKUP($N72&amp;LEFT($O72,1),Table1[[Full_Name]:[METROS15]],MATCH("C"&amp;I72,Deducciones_Bonus_Tablas!$AB$2:$BN$2,0),FALSE)),$AE72=1,AVERAGE(VLOOKUP($R72&amp;LEFT($S72,1),Table1[[Full_Name]:[METROS15]],MATCH("C"&amp;I72,Deducciones_Bonus_Tablas!$AB$2:$BN$2,0),FALSE),VLOOKUP($F72&amp;LEFT($G72,1),Table1[[Full_Name]:[METROS15]],MATCH("C"&amp;I72,Deducciones_Bonus_Tablas!$AB$2:$BN$2,0),FALSE))))</f>
        <v>0</v>
      </c>
      <c r="BB72" s="5" cm="1">
        <f t="array" ref="BB72">IF(OR(J72="",G72="",J72="B"),0,_xlfn.IFS($Z72=1,VLOOKUP($F72&amp;LEFT($G72,1),Table1[[Full_Name]:[METROS15]],MATCH("T"&amp;J72,Deducciones_Bonus_Tablas!$AB$2:$BN$2,0),FALSE),$AA72=1,VLOOKUP($N72&amp;LEFT($O72,1),Table1[[Full_Name]:[METROS15]],MATCH("T"&amp;J72,Deducciones_Bonus_Tablas!$AB$2:$BN$2,0),FALSE),$AB72=1,VLOOKUP($R72&amp;LEFT($S72,1),Table1[[Full_Name]:[METROS15]],MATCH("T"&amp;J72,Deducciones_Bonus_Tablas!$AB$2:$BN$2,0),FALSE),$AC72=1,AVERAGE(VLOOKUP($F72&amp;LEFT($G72,1),Table1[[Full_Name]:[METROS15]],MATCH("T"&amp;J72,Deducciones_Bonus_Tablas!$AB$2:$BN$2,0),FALSE),VLOOKUP($N72&amp;LEFT($O72,1),Table1[[Full_Name]:[METROS15]],MATCH("T"&amp;J72,Deducciones_Bonus_Tablas!$AB$2:$BN$2,0),FALSE)),$AD72=1,AVERAGE(VLOOKUP($R72&amp;LEFT($S72,1),Table1[[Full_Name]:[METROS15]],MATCH("T"&amp;J72,Deducciones_Bonus_Tablas!$AB$2:$BN$2,0),FALSE),VLOOKUP($N72&amp;LEFT($O72,1),Table1[[Full_Name]:[METROS15]],MATCH("T"&amp;J72,Deducciones_Bonus_Tablas!$AB$2:$BN$2,0),FALSE)),$AE72=1,AVERAGE(VLOOKUP($R72&amp;LEFT($S72,1),Table1[[Full_Name]:[METROS15]],MATCH("T"&amp;J72,Deducciones_Bonus_Tablas!$AB$2:$BN$2,0),FALSE),VLOOKUP($F72&amp;LEFT($G72,1),Table1[[Full_Name]:[METROS15]],MATCH("T"&amp;J72,Deducciones_Bonus_Tablas!$AB$2:$BN$2,0),FALSE))))</f>
        <v>0</v>
      </c>
      <c r="BC72" s="5" cm="1">
        <f t="array" ref="BC72">IF(OR(K72="",H72="",K72="B"),0,_xlfn.IFS($Z72=1,VLOOKUP($F72&amp;LEFT($G72,1),Table1[[Full_Name]:[METROS15]],MATCH("P"&amp;K72,Deducciones_Bonus_Tablas!$AB$2:$BN$2,0),FALSE),$AA72=1,VLOOKUP($N72&amp;LEFT($O72,1),Table1[[Full_Name]:[METROS15]],MATCH("P"&amp;K72,Deducciones_Bonus_Tablas!$AB$2:$BN$2,0),FALSE),$AB72=1,VLOOKUP($R72&amp;LEFT($S72,1),Table1[[Full_Name]:[METROS15]],MATCH("P"&amp;K72,Deducciones_Bonus_Tablas!$AB$2:$BN$2,0),FALSE),$AC72=1,AVERAGE(VLOOKUP($F72&amp;LEFT($G72,1),Table1[[Full_Name]:[METROS15]],MATCH("P"&amp;K72,Deducciones_Bonus_Tablas!$AB$2:$BN$2,0),FALSE),VLOOKUP($N72&amp;LEFT($O72,1),Table1[[Full_Name]:[METROS15]],MATCH("P"&amp;K72,Deducciones_Bonus_Tablas!$AB$2:$BN$2,0),FALSE)),$AD72=1,AVERAGE(VLOOKUP($R72&amp;LEFT($S72,1),Table1[[Full_Name]:[METROS15]],MATCH("P"&amp;K72,Deducciones_Bonus_Tablas!$AB$2:$BN$2,0),FALSE),VLOOKUP($N72&amp;LEFT($O72,1),Table1[[Full_Name]:[METROS15]],MATCH("P"&amp;K72,Deducciones_Bonus_Tablas!$AB$2:$BN$2,0),FALSE)),$AE72=1,AVERAGE(VLOOKUP($R72&amp;LEFT($S72,1),Table1[[Full_Name]:[METROS15]],MATCH("P"&amp;K72,Deducciones_Bonus_Tablas!$AB$2:$BN$2,0),FALSE),VLOOKUP($F72&amp;LEFT($G72,1),Table1[[Full_Name]:[METROS15]],MATCH("P"&amp;K72,Deducciones_Bonus_Tablas!$AB$2:$BN$2,0),FALSE))))</f>
        <v>0</v>
      </c>
      <c r="BD72" s="5">
        <f>IF(OR(F72="",AND(OR(L72="",L72="S"),BK72=0,OR(BI72=0,BI72=1),OR(BL72=0,BL72=11,AND(BL72=1,Q72&lt;3,T72&gt;1)),OR(BQ72=0,BQ72=11),BP72=0,BH72&lt;&gt;33,BM72&lt;&gt;33,BI72&lt;&gt;11,BN72&lt;&gt;11)),0,IF(Z72=1,VLOOKUP($F72&amp;LEFT($G72,1),Table1[[Full_Name]:[METROS15]],MATCH(IF(OR(BK72=1,BL72=1,BI72=11,BH72=33),"N",L72),Deducciones_Bonus_Tablas!$AB$2:$BN$2,0),FALSE),IF(OR(AA72=1,AND(AC72=1,SUM(AC72:AE72)=1),AND(AD72=1,OR(BP72=1,BQ72=1,BN72=11,BM72=33))),VLOOKUP($N72&amp;LEFT($O72,1),Table1[[Full_Name]:[METROS15]],MATCH(IF(OR(BP72=1,BQ72=1,BN72=11,BM72=33),"N",L72),Deducciones_Bonus_Tablas!$AB$2:$BN$2,0),FALSE),VLOOKUP($R72&amp;LEFT($S72,1),Table1[[Full_Name]:[METROS15]],MATCH(L72,Deducciones_Bonus_Tablas!$AB$2:$BN$2,0),FALSE))))</f>
        <v>0</v>
      </c>
      <c r="BE72" s="54" t="str">
        <f>IF(N72="","",IF(OR(P72=1,P72=0,BH72=22,BH72=33,BI72=11,BK72=1,BL72=1,BM72=2,BM72=3,BN72=1,BO72=1,BQ72=11),0,IF(SUM(AC72:AE72)=0,INDEX(Table1[[Full_Name]:[METROS15]],MATCH(N72&amp;LEFT(O72,1),Table1[Full_Name],0),MATCH("I"&amp;P72,Deducciones_Bonus_Tablas!$AB$2:$BN$2,0)),INDEX(Table1[[Full_Name]:[METROS15]],MATCH(N72&amp;LEFT(O72,1),Table1[Full_Name],0),MATCH("C"&amp;P72,Deducciones_Bonus_Tablas!$AB$2:$BN$2,0)))))</f>
        <v/>
      </c>
      <c r="BF72" s="54" t="str">
        <f>IF(R72="","",IF(OR(T72=1,T72=0,BM72=22,BM72=33,BN72=11,BP72=1,BQ72=1),0,IF(SUM(AC72:AE72)=0,INDEX(Table1[[Full_Name]:[METROS15]],MATCH(R72&amp;LEFT(S72,1),Table1[Full_Name],0),MATCH("I"&amp;T72,Deducciones_Bonus_Tablas!$AB$2:$BN$2,0)),INDEX(Table1[[Full_Name]:[METROS15]],MATCH(R72&amp;LEFT(S72,1),Table1[Full_Name],0),MATCH("C"&amp;T72,Deducciones_Bonus_Tablas!$AB$2:$BN$2,0)))))</f>
        <v/>
      </c>
      <c r="BG72" s="5">
        <f>IF(OR(BH72=2,BH72=3,BH72=33,BI72=1,BI72=11,BJ72=1,BM72=2,BM72=22,BM72=3,BM72=33,BN72=1,BN72=11,BO72=1),Deducciones_Bonus_Tablas!$N$45,0)+IF(AND(OR(BH72=2,BH72=3,BI72=1,BJ72=1),OR(BM72=33,BN72=11)),Deducciones_Bonus_Tablas!$N$46,0)</f>
        <v>0</v>
      </c>
      <c r="BH72" s="5">
        <f>IF(OR(H72&lt;2,P72&lt;2),0,IF(OR(AR72&lt;&gt;"E",AT72&lt;&gt;"E"),0,IF(AND(COUNTIF(Table2[Excepcion E],F72&amp;LEFT(G72,1))=1,COUNTIF(Table2[Excepcion E],N72&amp;LEFT(O72,1))=1),1,IF(COUNTIF(Table2[Excepcion E],F72&amp;LEFT(G72,1))=1,IF(F72=N72,2,IF(AND(AW72=AX72,G72=O72),3,4)),IF(COUNTIF(Table2[Excepcion E],N72&amp;LEFT(O72,1)),IF(F72=N72,22,IF(AND(AW72=AX72,G72=O72),33,4)),5)))))</f>
        <v>0</v>
      </c>
      <c r="BI72" s="5">
        <f>IF(OR(H72&lt;2,P72&lt;2),0,IF(AND(COUNTIF(Table2[Excepcion E],F72&amp;LEFT(G72,1))=1,AT72&lt;&gt;"E"),1,IF(AND(COUNTIF(Table2[Excepcion E],N72&amp;LEFT(O72,1))=1,AR72&lt;&gt;"E"),11,0)))</f>
        <v>0</v>
      </c>
      <c r="BJ72" s="5" t="str">
        <f>IF(OR(H72&lt;2,P72&lt;2),"",IF(AND(F72=N72,OR(LEFT(G72,1)="8",LEFT(G72,1)="5"),LEFT(O72,1)="2"),1,0))</f>
        <v/>
      </c>
      <c r="BK72" s="5">
        <f>IF(OR(H72&lt;2,P72&lt;2),0,IF(AND(F72=N72,OR(AND(LEFT(G72,1)="2",OR(LEFT(O72,1)="8",LEFT(O72,1)="5")),AND(LEFT(G72,1)="5",LEFT(O72,1)="8"))),1,0))</f>
        <v>0</v>
      </c>
      <c r="BL72" s="5">
        <f>IF(OR(H72&lt;2,P72&lt;2),0,IF(AND(OR(AR72="A",AR72="B"),OR(AT72="E",AND(AT72="D",O72=8))),1,IF(AND(OR(AT72="A",AT72="B"),OR(AR72="E",AND(AR72="D",G72=8))),11,0)))</f>
        <v>0</v>
      </c>
      <c r="BM72" s="5">
        <f>IF(OR(P72&lt;2,T72&lt;2),0,IF(OR(AT72&lt;&gt;"E",AV72&lt;&gt;"E"),0,IF(AND(COUNTIF(Table2[Excepcion E],N72&amp;LEFT(O72,1))=1,COUNTIF(Table2[Excepcion E],R72&amp;LEFT(S72,1))=1),1,IF(COUNTIF(Table2[Excepcion E],N72&amp;LEFT(O72,1))=1,IF(N72=R72,2,IF(AND(AX72=AY72,O72=S72),3,4)),IF(COUNTIF(Table2[Excepcion E],R72&amp;LEFT(S72,1)),IF(N72=R72,22,IF(AND(AX72=AY72,O72=S72),33,4)),5)))))</f>
        <v>0</v>
      </c>
      <c r="BN72" s="5">
        <f>IF(OR(P72&lt;2,T72&lt;2),0,IF(AND(COUNTIF(Table2[Excepcion E],N72&amp;LEFT(O72,1))=1,AV72&lt;&gt;"E"),1,IF(AND(COUNTIF(Table2[Excepcion E],R72&amp;LEFT(S72,1))=1,AT72&lt;&gt;"E"),11,0)))</f>
        <v>0</v>
      </c>
      <c r="BO72" s="5" t="str">
        <f>IF(OR(P72&lt;2,T72&lt;2),"",IF(AND(N72=R72,OR(LEFT(O72,1)="8",LEFT(O72,1)="5"),LEFT(S72,1)="2"),1,0))</f>
        <v/>
      </c>
      <c r="BP72" s="5">
        <f>IF(OR(P72&lt;2,T72&lt;2),0,IF(AND(N72=R72,OR(AND(LEFT(O72,1)="2",OR(LEFT(S72,1)="8",LEFT(S72,1)="5")),AND(LEFT(O72,1)="5",LEFT(S72,1)="8"))),1,0))</f>
        <v>0</v>
      </c>
      <c r="BQ72" s="5">
        <f>IF(OR(P72&lt;2,T72&lt;2),0,IF(AND(OR(AT72="A",AT72="B"),OR(AV72="E",AND(AV72="D",T72=8))),1,IF(AND(OR(AV72="A",AV72="B"),OR(AT72="E",AND(AT72="D",O72=8))),11,0)))</f>
        <v>0</v>
      </c>
    </row>
    <row r="73" spans="1:69" s="1" customFormat="1" ht="18.75" customHeight="1" thickBot="1" x14ac:dyDescent="0.35">
      <c r="A73" s="210">
        <v>1</v>
      </c>
      <c r="B73" s="56" t="str">
        <f>IF(A53=0,"",IF(A53&lt;=3,A42,IF(A53&lt;=5,A43,A44)))</f>
        <v/>
      </c>
      <c r="D73" s="296"/>
      <c r="E73" s="298"/>
      <c r="F73" s="222"/>
      <c r="G73" s="223"/>
      <c r="H73" s="224"/>
      <c r="I73" s="225"/>
      <c r="J73" s="226"/>
      <c r="K73" s="227"/>
      <c r="L73" s="228"/>
      <c r="M73" s="229"/>
      <c r="N73" s="230"/>
      <c r="O73" s="223"/>
      <c r="P73" s="223"/>
      <c r="Q73" s="229"/>
      <c r="R73" s="230"/>
      <c r="S73" s="223"/>
      <c r="T73" s="231"/>
      <c r="U73" s="20" t="str" cm="1">
        <f t="array" aca="1" ref="U73" ca="1">IFERROR(IF(W73="","",IF(OR(W73="CAIDA",X73="CAIDA",AND(W73="CORTO",X73="")),0,ROUND(_xlfn.IFS(Z73=1,W73+AJ73,AA73=1,X73+AK73,AB73=1,Y73+AL73,AND(AC73=1,SUM(AC73:AE73)=1),AF73+AM73,AND(AD73=1,SUM(AC73:AE73)=1),AG73+AN73,AND(AE73=1,SUM(AC73:AE73)=1),AH73+AO73,AND(SUM(AC73:AE73)=2,AC73=1,AE73=1),MAX(AF73+OFFSET(AF73,0,7),AH73+OFFSET(AH73,0,7)),SUM(AC73:AE73)=3,AI73+AP73),1))),"Revisa")</f>
        <v/>
      </c>
      <c r="V73" s="38">
        <v>0</v>
      </c>
      <c r="W73" s="15" t="str">
        <f>IF(H73="","",IF(H73=0,"CAIDA",IF(H73=1,"CORTO",VLOOKUP(F73&amp;LEFT(G73,1),Table1[[Full_Name]:[METROS15]],Deducciones_Bonus_Tablas!$AF$1,FALSE))))</f>
        <v/>
      </c>
      <c r="X73" s="15" t="str">
        <f>IF(P73="","",IF(P73=0,"CAIDA",IF(P73=1,"CORTO",VLOOKUP(N73&amp;LEFT(O73,1),Table1[[Full_Name]:[METROS15]],Deducciones_Bonus_Tablas!$AF$1,FALSE))))</f>
        <v/>
      </c>
      <c r="Y73" s="15" t="str">
        <f>IF(T73="","",IF(T73=0,"CAIDA",IF(T73=1,"CORTO",VLOOKUP(R73&amp;LEFT(S73,1),Table1[[Full_Name]:[METROS15]],Deducciones_Bonus_Tablas!$AF$1,FALSE))))</f>
        <v/>
      </c>
      <c r="Z73" s="38">
        <f t="shared" ref="Z73:Z75" si="150">IF(OR(W73="CAIDA",X73="CAIDA",Y73="CAIDA",W73="CORTO",SUM(AC73:AE73)&gt;0),0,IF(AND(W73&gt;0,OR(X73="",X73="CORTO",M73&gt;2,BH73=22,BH73=33,BI73=11,BK73=1,BL73=1),OR(Y73="",Y73="CORTO",M73+P73+Q73&gt;2,BM73=1)),1,0))</f>
        <v>1</v>
      </c>
      <c r="AA73" s="38">
        <f t="shared" ref="AA73:AA75" si="151">IF(OR(X73="CAIDA",Y73="CAIDA",W73="CAIDA",X73="CORTO",SUM(AC73:AE73)&gt;0),0,IF(OR(AND(BI73=1,BN73=11),AND(X73&gt;0,OR(Y73="",Y73="CORTO",BM73=22,BM73=33,BN73=11,BP73=1,BQ73=1),OR(W73="",W73="CORTO",BH73=2,BH73=3,BI73=1,BJ73=1,BL73=11))),1,0))</f>
        <v>1</v>
      </c>
      <c r="AB73" s="38">
        <f t="shared" ref="AB73:AB75" si="152">IF(OR(Y73="CAIDA",W73="CAIDA",X73="CAIDA",Y73="CORTO",SUM(AC73:AE73)&gt;0),0,IF(AND(Y73&gt;0,OR(W73="",W73="CORTO",BH73=1),OR(X73="",X73="CORTO",BN73=1,BQ73=11)),1,0))</f>
        <v>1</v>
      </c>
      <c r="AC73" s="38">
        <f t="shared" ref="AC73:AC75" si="153">IF(OR(H73&lt;2,P73&lt;2,BH73=2,BH73=22,BH73=3,BH73=33,BI73=1,BI73=11,BJ73=1,BK73=1,BL73=1,BL73=11,M73&gt;2,AND(BH73=1,OR(BN73=1,BQ73=11))),0,1)</f>
        <v>0</v>
      </c>
      <c r="AD73" s="38">
        <f t="shared" ref="AD73:AD75" si="154">IF(OR(P73&lt;2,T73&lt;2,BM73=2,BM73=22,BM73=3,BM73=33,BN73=1,BN73=11,BO73=1,BP73=1,BQ73=1,BQ73=11,Q73&gt;2,BM73=1),0,1)</f>
        <v>0</v>
      </c>
      <c r="AE73" s="38">
        <f t="shared" ref="AE73:AE75" si="155">IF(OR(H73&lt;2,T73&lt;2,BH73=2,BM73=22,BH73=3,BM73=33,BI73=1,BN73=11,BJ73=1,BP73=1,BQ73=1,BL73=11,Q73&gt;2,M73&gt;2,AND(P73=1,M73+Q73&gt;1),AND(OR(BI73=11,BK73=1,BL73=1),BM73=1),AND(OR(BN73=1,BK73=1,BL73=1),BH73=1)),0,1)</f>
        <v>0</v>
      </c>
      <c r="AF73" s="15" t="str">
        <f>IF(AC73=0,"",MAX(W73,X73)+VLOOKUP(MIN(AQ73,AS73),Deducciones_Bonus_Tablas!$H$2:$I$41,2,FALSE)*(IF(F73=N73,Deducciones_Bonus_Tablas!$N$34,IF(ABS(AQ73-AS73)&lt;=4,Deducciones_Bonus_Tablas!$N$32,IF(ABS(AQ73-AS73)&lt;=10,Deducciones_Bonus_Tablas!$N$33,IF(ABS(AQ73-AS73)&gt;10,Deducciones_Bonus_Tablas!$N$34))))+IF(AS73&gt;AQ73,Deducciones_Bonus_Tablas!$Q$31,IF(AS73&lt;AQ73,Deducciones_Bonus_Tablas!$Q$33,0))))</f>
        <v/>
      </c>
      <c r="AG73" s="15" t="str">
        <f>IF(AD73=0,"",MAX(X73,Y73)+VLOOKUP(MIN(AS73,AU73),Deducciones_Bonus_Tablas!$H$2:$I$41,2,FALSE)*(IF(N73=R73,Deducciones_Bonus_Tablas!$N$34,IF(ABS(AS73-AU73)&lt;=4,Deducciones_Bonus_Tablas!$N$32,IF(ABS(AS73-AU73)&lt;=10,Deducciones_Bonus_Tablas!$N$33,IF(ABS(AS73-AU73)&gt;10,Deducciones_Bonus_Tablas!$N$34))))+IF(AU73&gt;AS73,Deducciones_Bonus_Tablas!$Q$31,IF(AU73&lt;AS73,Deducciones_Bonus_Tablas!$Q$33,0))))</f>
        <v/>
      </c>
      <c r="AH73" s="15" t="str">
        <f>IF(AE73=0,"",MAX(W73,Y73)+VLOOKUP(MIN(AQ73,AU73),Deducciones_Bonus_Tablas!$H$2:$I$41,2,FALSE)*(IF(F73=R73,Deducciones_Bonus_Tablas!$N$34,IF(ABS(AQ73-AU73)&lt;=4,Deducciones_Bonus_Tablas!$N$32,IF(ABS(AQ73-AU73)&lt;=10,Deducciones_Bonus_Tablas!$N$33,IF(ABS(AQ73-AU73)&gt;10,Deducciones_Bonus_Tablas!$N$34))))+IF(AU73&gt;AQ73,Deducciones_Bonus_Tablas!$Q$31,IF(AU73&lt;AQ73,Deducciones_Bonus_Tablas!$Q$33,0))))</f>
        <v/>
      </c>
      <c r="AI73" s="15" t="str">
        <f>IF(OR(AC73&lt;&gt;1,AD73&lt;&gt;1,AE73&lt;&gt;1),"",MAX(W73,X73,Y73)+VLOOKUP(MIN(AQ73,AS73),Deducciones_Bonus_Tablas!$H$2:$I$41,2,FALSE)*(IF(F73=N73,Deducciones_Bonus_Tablas!$N$34,IF(ABS(AQ73-AS73)&lt;=4,Deducciones_Bonus_Tablas!$N$32,IF(ABS(AQ73-AS73)&lt;=10,Deducciones_Bonus_Tablas!$N$33,IF(ABS(AQ73-AS73)&gt;10,Deducciones_Bonus_Tablas!$N$34))))+IF(AS73&gt;AQ73,Deducciones_Bonus_Tablas!$Q$31,IF(AS73&lt;AQ73,Deducciones_Bonus_Tablas!$Q$33,0)))+VLOOKUP(MIN(AS73,AU73),Deducciones_Bonus_Tablas!$H$2:$I$41,2,FALSE)*(IF(N73=R73,Deducciones_Bonus_Tablas!$N$34,IF(ABS(AS73-AU73)&lt;=4,Deducciones_Bonus_Tablas!$N$32,IF(ABS(AS73-AU73)&lt;=10,Deducciones_Bonus_Tablas!$N$33,IF(ABS(AS73-AU73)&gt;10,Deducciones_Bonus_Tablas!$N$34))))+IF(AU73&gt;AS73,Deducciones_Bonus_Tablas!$Q$31,IF(AU73&lt;AS73,Deducciones_Bonus_Tablas!$Q$33,0))))</f>
        <v/>
      </c>
      <c r="AJ73" s="15" t="str">
        <f t="shared" ref="AJ73:AJ75" si="156">IF(W73="","",IF(OR(W73="CAIDA",W73="CORTO"),"",IF(SUM(AC73:AE73)=0,W73*(SUM(AZ73:BD73)+BG73),"COMBO")))</f>
        <v/>
      </c>
      <c r="AK73" s="15" t="str">
        <f t="shared" ref="AK73:AK75" si="157">IF(X73="","",IF(OR(X73="CAIDA",X73="CORTO"),"",IF(SUM(AC73:AE73)=0,X73*(SUM(BA73:BE73)+BG73),"COMBO")))</f>
        <v/>
      </c>
      <c r="AL73" s="15" t="str">
        <f t="shared" ref="AL73:AL75" si="158">IF(Y73="","",IF(OR(Y73="CAIDA",Y73="CORTO"),"",IF(SUM(AC73:AE73)=0,Y73*(SUM(BA73:BD73)+BF73+BG73),"COMBO")))</f>
        <v/>
      </c>
      <c r="AM73" s="15" t="str">
        <f>IF(OR(SUM(AC73:AE73)=3,AC73&lt;&gt;1),"",AF73*(SUM(BA73:BC73)+(W73*AZ73+X73*BE73)/(W73+X73)+BG73+IF(AW73&lt;&gt;AX73,Deducciones_Bonus_Tablas!$N$43,0))+X73*BD73)</f>
        <v/>
      </c>
      <c r="AN73" s="15" t="str">
        <f>IF(OR(SUM(AC73:AE73)=3,AD73&lt;&gt;1),"",AG73*(SUM(BA73:BC73)+(X73*BE73+Y73*BF73)/(X73+Y73)+BG73+IF(AX73&lt;&gt;AY73,Deducciones_Bonus_Tablas!$N$43,0))+Y73*BD73)</f>
        <v/>
      </c>
      <c r="AO73" s="15" t="str">
        <f>IF(OR(SUM(AC73:AE73)=3,AE73&lt;&gt;1),"",AH73*(SUM(BA73:BC73)+(W73*AZ73+Y73*BF73)/(W73+Y73)+BG73+IF(AW73&lt;&gt;AY73,Deducciones_Bonus_Tablas!$N$43,0))+Y73*BD73)</f>
        <v/>
      </c>
      <c r="AP73" s="15" t="str">
        <f>IF(SUM(AC73:AE73)&lt;&gt;3,"",AI73*(SUM(BA73:BC73)+(W73*AZ73+X73*BE73+Y73*BF73)/(W73+X73+BF73)+BG73+Deducciones_Bonus_Tablas!$N$44+(COUNTA(_xlfn.UNIQUE(AW73:AY73,TRUE,FALSE))-1)*Deducciones_Bonus_Tablas!$N$43)+Y73*BD73)</f>
        <v/>
      </c>
      <c r="AQ73" s="38" t="str">
        <f>IF(H73&lt;2,"",VLOOKUP(F73&amp;LEFT(G73,1),Table1[[Full_Name]:[METROS15]],Deducciones_Bonus_Tablas!$AE$1,FALSE))</f>
        <v/>
      </c>
      <c r="AR73" s="38" t="str">
        <f>IF(H73&lt;2,"",VLOOKUP(F73&amp;LEFT(G73,1),Table1[[Full_Name]:[METROS15]],Deducciones_Bonus_Tablas!$AD$1,FALSE))</f>
        <v/>
      </c>
      <c r="AS73" s="38" t="str">
        <f>IF(P73&lt;2,"",VLOOKUP(N73&amp;LEFT(O73,1),Table1[[Full_Name]:[METROS15]],Deducciones_Bonus_Tablas!$AE$1,FALSE))</f>
        <v/>
      </c>
      <c r="AT73" s="38" t="str">
        <f>IF(P73&lt;2,"",VLOOKUP(N73&amp;LEFT(O73,1),Table1[[Full_Name]:[METROS15]],Deducciones_Bonus_Tablas!$AD$1,FALSE))</f>
        <v/>
      </c>
      <c r="AU73" s="38" t="str">
        <f>IF(T73&lt;2,"",VLOOKUP(R73&amp;LEFT(S73,1),Table1[[Full_Name]:[METROS15]],Deducciones_Bonus_Tablas!$AE$1,FALSE))</f>
        <v/>
      </c>
      <c r="AV73" s="38" t="str">
        <f>IF(T73&lt;2,"",VLOOKUP(R73&amp;LEFT(S73,1),Table1[[Full_Name]:[METROS15]],Deducciones_Bonus_Tablas!$AD$1,FALSE))</f>
        <v/>
      </c>
      <c r="AW73" s="38" t="str">
        <f>IF(H73&lt;2,"",VLOOKUP(F73&amp;LEFT(G73,1),Table1[[Full_Name]:[METROS15]],Deducciones_Bonus_Tablas!$AC$1,FALSE))</f>
        <v/>
      </c>
      <c r="AX73" s="38" t="str">
        <f>IF(P73&lt;2,"",VLOOKUP(N73&amp;LEFT(O73,1),Table1[[Full_Name]:[METROS15]],Deducciones_Bonus_Tablas!$AC$1,FALSE))</f>
        <v/>
      </c>
      <c r="AY73" s="38" t="str">
        <f>IF(T73&lt;2,"",VLOOKUP(R73&amp;LEFT(S73,1),Table1[[Full_Name]:[METROS15]],Deducciones_Bonus_Tablas!$AC$1,FALSE))</f>
        <v/>
      </c>
      <c r="AZ73" s="54" t="str">
        <f>IF(F73="","",IF(OR(H73=0,H73=""),"CAIDA",IF(H73=1,"CORTO",IF(OR(BH73=2,BH73=3,BI73=1,BJ73=1,BL73=11),0,IF(SUM(AC73:AE73)=0,INDEX(Table1[[Full_Name]:[METROS15]],MATCH(F73&amp;LEFT(G73,1),Table1[Full_Name],0),MATCH("I"&amp;H73,Deducciones_Bonus_Tablas!$AB$2:$BN$2,0)),INDEX(Table1[[Full_Name]:[METROS15]],MATCH(F73&amp;LEFT(G73,1),Table1[Full_Name],0),MATCH("C"&amp;H73,Deducciones_Bonus_Tablas!$AB$2:$BN$2,0)))))))</f>
        <v/>
      </c>
      <c r="BA73" s="5" cm="1">
        <f t="array" ref="BA73">IF(OR(I73="",F73="",I73="B"),0,_xlfn.IFS($Z73=1,VLOOKUP($F73&amp;LEFT($G73,1),Table1[[Full_Name]:[METROS15]],MATCH("C"&amp;I73,Deducciones_Bonus_Tablas!$AB$2:$BN$2,0),FALSE),$AA73=1,VLOOKUP($N73&amp;LEFT($O73,1),Table1[[Full_Name]:[METROS15]],MATCH("C"&amp;I73,Deducciones_Bonus_Tablas!$AB$2:$BN$2,0),FALSE),$AB73=1,VLOOKUP($R73&amp;LEFT($S73,1),Table1[[Full_Name]:[METROS15]],MATCH("C"&amp;I73,Deducciones_Bonus_Tablas!$AB$2:$BN$2,0),FALSE),$AC73=1,AVERAGE(VLOOKUP($F73&amp;LEFT($G73,1),Table1[[Full_Name]:[METROS15]],MATCH("C"&amp;I73,Deducciones_Bonus_Tablas!$AB$2:$BN$2,0),FALSE),VLOOKUP($N73&amp;LEFT($O73,1),Table1[[Full_Name]:[METROS15]],MATCH("C"&amp;I73,Deducciones_Bonus_Tablas!$AB$2:$BN$2,0),FALSE)),$AD73=1,AVERAGE(VLOOKUP($R73&amp;LEFT($S73,1),Table1[[Full_Name]:[METROS15]],MATCH("C"&amp;I73,Deducciones_Bonus_Tablas!$AB$2:$BN$2,0),FALSE),VLOOKUP($N73&amp;LEFT($O73,1),Table1[[Full_Name]:[METROS15]],MATCH("C"&amp;I73,Deducciones_Bonus_Tablas!$AB$2:$BN$2,0),FALSE)),$AE73=1,AVERAGE(VLOOKUP($R73&amp;LEFT($S73,1),Table1[[Full_Name]:[METROS15]],MATCH("C"&amp;I73,Deducciones_Bonus_Tablas!$AB$2:$BN$2,0),FALSE),VLOOKUP($F73&amp;LEFT($G73,1),Table1[[Full_Name]:[METROS15]],MATCH("C"&amp;I73,Deducciones_Bonus_Tablas!$AB$2:$BN$2,0),FALSE))))</f>
        <v>0</v>
      </c>
      <c r="BB73" s="5" cm="1">
        <f t="array" ref="BB73">IF(OR(J73="",G73="",J73="B"),0,_xlfn.IFS($Z73=1,VLOOKUP($F73&amp;LEFT($G73,1),Table1[[Full_Name]:[METROS15]],MATCH("T"&amp;J73,Deducciones_Bonus_Tablas!$AB$2:$BN$2,0),FALSE),$AA73=1,VLOOKUP($N73&amp;LEFT($O73,1),Table1[[Full_Name]:[METROS15]],MATCH("T"&amp;J73,Deducciones_Bonus_Tablas!$AB$2:$BN$2,0),FALSE),$AB73=1,VLOOKUP($R73&amp;LEFT($S73,1),Table1[[Full_Name]:[METROS15]],MATCH("T"&amp;J73,Deducciones_Bonus_Tablas!$AB$2:$BN$2,0),FALSE),$AC73=1,AVERAGE(VLOOKUP($F73&amp;LEFT($G73,1),Table1[[Full_Name]:[METROS15]],MATCH("T"&amp;J73,Deducciones_Bonus_Tablas!$AB$2:$BN$2,0),FALSE),VLOOKUP($N73&amp;LEFT($O73,1),Table1[[Full_Name]:[METROS15]],MATCH("T"&amp;J73,Deducciones_Bonus_Tablas!$AB$2:$BN$2,0),FALSE)),$AD73=1,AVERAGE(VLOOKUP($R73&amp;LEFT($S73,1),Table1[[Full_Name]:[METROS15]],MATCH("T"&amp;J73,Deducciones_Bonus_Tablas!$AB$2:$BN$2,0),FALSE),VLOOKUP($N73&amp;LEFT($O73,1),Table1[[Full_Name]:[METROS15]],MATCH("T"&amp;J73,Deducciones_Bonus_Tablas!$AB$2:$BN$2,0),FALSE)),$AE73=1,AVERAGE(VLOOKUP($R73&amp;LEFT($S73,1),Table1[[Full_Name]:[METROS15]],MATCH("T"&amp;J73,Deducciones_Bonus_Tablas!$AB$2:$BN$2,0),FALSE),VLOOKUP($F73&amp;LEFT($G73,1),Table1[[Full_Name]:[METROS15]],MATCH("T"&amp;J73,Deducciones_Bonus_Tablas!$AB$2:$BN$2,0),FALSE))))</f>
        <v>0</v>
      </c>
      <c r="BC73" s="5" cm="1">
        <f t="array" ref="BC73">IF(OR(K73="",H73="",K73="B"),0,_xlfn.IFS($Z73=1,VLOOKUP($F73&amp;LEFT($G73,1),Table1[[Full_Name]:[METROS15]],MATCH("P"&amp;K73,Deducciones_Bonus_Tablas!$AB$2:$BN$2,0),FALSE),$AA73=1,VLOOKUP($N73&amp;LEFT($O73,1),Table1[[Full_Name]:[METROS15]],MATCH("P"&amp;K73,Deducciones_Bonus_Tablas!$AB$2:$BN$2,0),FALSE),$AB73=1,VLOOKUP($R73&amp;LEFT($S73,1),Table1[[Full_Name]:[METROS15]],MATCH("P"&amp;K73,Deducciones_Bonus_Tablas!$AB$2:$BN$2,0),FALSE),$AC73=1,AVERAGE(VLOOKUP($F73&amp;LEFT($G73,1),Table1[[Full_Name]:[METROS15]],MATCH("P"&amp;K73,Deducciones_Bonus_Tablas!$AB$2:$BN$2,0),FALSE),VLOOKUP($N73&amp;LEFT($O73,1),Table1[[Full_Name]:[METROS15]],MATCH("P"&amp;K73,Deducciones_Bonus_Tablas!$AB$2:$BN$2,0),FALSE)),$AD73=1,AVERAGE(VLOOKUP($R73&amp;LEFT($S73,1),Table1[[Full_Name]:[METROS15]],MATCH("P"&amp;K73,Deducciones_Bonus_Tablas!$AB$2:$BN$2,0),FALSE),VLOOKUP($N73&amp;LEFT($O73,1),Table1[[Full_Name]:[METROS15]],MATCH("P"&amp;K73,Deducciones_Bonus_Tablas!$AB$2:$BN$2,0),FALSE)),$AE73=1,AVERAGE(VLOOKUP($R73&amp;LEFT($S73,1),Table1[[Full_Name]:[METROS15]],MATCH("P"&amp;K73,Deducciones_Bonus_Tablas!$AB$2:$BN$2,0),FALSE),VLOOKUP($F73&amp;LEFT($G73,1),Table1[[Full_Name]:[METROS15]],MATCH("P"&amp;K73,Deducciones_Bonus_Tablas!$AB$2:$BN$2,0),FALSE))))</f>
        <v>0</v>
      </c>
      <c r="BD73" s="5">
        <f>IF(OR(F73="",AND(OR(L73="",L73="S"),BK73=0,OR(BI73=0,BI73=1),OR(BL73=0,BL73=11,AND(BL73=1,Q73&lt;3,T73&gt;1)),OR(BQ73=0,BQ73=11),BP73=0,BH73&lt;&gt;33,BM73&lt;&gt;33,BI73&lt;&gt;11,BN73&lt;&gt;11)),0,IF(Z73=1,VLOOKUP($F73&amp;LEFT($G73,1),Table1[[Full_Name]:[METROS15]],MATCH(IF(OR(BK73=1,BL73=1,BI73=11,BH73=33),"N",L73),Deducciones_Bonus_Tablas!$AB$2:$BN$2,0),FALSE),IF(OR(AA73=1,AND(AC73=1,SUM(AC73:AE73)=1),AND(AD73=1,OR(BP73=1,BQ73=1,BN73=11,BM73=33))),VLOOKUP($N73&amp;LEFT($O73,1),Table1[[Full_Name]:[METROS15]],MATCH(IF(OR(BP73=1,BQ73=1,BN73=11,BM73=33),"N",L73),Deducciones_Bonus_Tablas!$AB$2:$BN$2,0),FALSE),VLOOKUP($R73&amp;LEFT($S73,1),Table1[[Full_Name]:[METROS15]],MATCH(L73,Deducciones_Bonus_Tablas!$AB$2:$BN$2,0),FALSE))))</f>
        <v>0</v>
      </c>
      <c r="BE73" s="54" t="str">
        <f>IF(N73="","",IF(OR(P73=1,P73=0,BH73=22,BH73=33,BI73=11,BK73=1,BL73=1,BM73=2,BM73=3,BN73=1,BO73=1,BQ73=11),0,IF(SUM(AC73:AE73)=0,INDEX(Table1[[Full_Name]:[METROS15]],MATCH(N73&amp;LEFT(O73,1),Table1[Full_Name],0),MATCH("I"&amp;P73,Deducciones_Bonus_Tablas!$AB$2:$BN$2,0)),INDEX(Table1[[Full_Name]:[METROS15]],MATCH(N73&amp;LEFT(O73,1),Table1[Full_Name],0),MATCH("C"&amp;P73,Deducciones_Bonus_Tablas!$AB$2:$BN$2,0)))))</f>
        <v/>
      </c>
      <c r="BF73" s="54" t="str">
        <f>IF(R73="","",IF(OR(T73=1,T73=0,BM73=22,BM73=33,BN73=11,BP73=1,BQ73=1),0,IF(SUM(AC73:AE73)=0,INDEX(Table1[[Full_Name]:[METROS15]],MATCH(R73&amp;LEFT(S73,1),Table1[Full_Name],0),MATCH("I"&amp;T73,Deducciones_Bonus_Tablas!$AB$2:$BN$2,0)),INDEX(Table1[[Full_Name]:[METROS15]],MATCH(R73&amp;LEFT(S73,1),Table1[Full_Name],0),MATCH("C"&amp;T73,Deducciones_Bonus_Tablas!$AB$2:$BN$2,0)))))</f>
        <v/>
      </c>
      <c r="BG73" s="5">
        <f>IF(OR(BH73=2,BH73=3,BH73=33,BI73=1,BI73=11,BJ73=1,BM73=2,BM73=22,BM73=3,BM73=33,BN73=1,BN73=11,BO73=1),Deducciones_Bonus_Tablas!$N$45,0)+IF(AND(OR(BH73=2,BH73=3,BI73=1,BJ73=1),OR(BM73=33,BN73=11)),Deducciones_Bonus_Tablas!$N$46,0)</f>
        <v>0</v>
      </c>
      <c r="BH73" s="5">
        <f>IF(OR(H73&lt;2,P73&lt;2),0,IF(OR(AR73&lt;&gt;"E",AT73&lt;&gt;"E"),0,IF(AND(COUNTIF(Table2[Excepcion E],F73&amp;LEFT(G73,1))=1,COUNTIF(Table2[Excepcion E],N73&amp;LEFT(O73,1))=1),1,IF(COUNTIF(Table2[Excepcion E],F73&amp;LEFT(G73,1))=1,IF(F73=N73,2,IF(AND(AW73=AX73,G73=O73),3,4)),IF(COUNTIF(Table2[Excepcion E],N73&amp;LEFT(O73,1)),IF(F73=N73,22,IF(AND(AW73=AX73,G73=O73),33,4)),5)))))</f>
        <v>0</v>
      </c>
      <c r="BI73" s="5">
        <f>IF(OR(H73&lt;2,P73&lt;2),0,IF(AND(COUNTIF(Table2[Excepcion E],F73&amp;LEFT(G73,1))=1,AT73&lt;&gt;"E"),1,IF(AND(COUNTIF(Table2[Excepcion E],N73&amp;LEFT(O73,1))=1,AR73&lt;&gt;"E"),11,0)))</f>
        <v>0</v>
      </c>
      <c r="BJ73" s="5" t="str">
        <f t="shared" ref="BJ73:BJ75" si="159">IF(OR(H73&lt;2,P73&lt;2),"",IF(AND(F73=N73,OR(LEFT(G73,1)="8",LEFT(G73,1)="5"),LEFT(O73,1)="2"),1,0))</f>
        <v/>
      </c>
      <c r="BK73" s="5">
        <f t="shared" ref="BK73:BK75" si="160">IF(OR(H73&lt;2,P73&lt;2),0,IF(AND(F73=N73,OR(AND(LEFT(G73,1)="2",OR(LEFT(O73,1)="8",LEFT(O73,1)="5")),AND(LEFT(G73,1)="5",LEFT(O73,1)="8"))),1,0))</f>
        <v>0</v>
      </c>
      <c r="BL73" s="5">
        <f t="shared" ref="BL73:BL75" si="161">IF(OR(H73&lt;2,P73&lt;2),0,IF(AND(OR(AR73="A",AR73="B"),OR(AT73="E",AND(AT73="D",O73=8))),1,IF(AND(OR(AT73="A",AT73="B"),OR(AR73="E",AND(AR73="D",G73=8))),11,0)))</f>
        <v>0</v>
      </c>
      <c r="BM73" s="5">
        <f>IF(OR(P73&lt;2,T73&lt;2),0,IF(OR(AT73&lt;&gt;"E",AV73&lt;&gt;"E"),0,IF(AND(COUNTIF(Table2[Excepcion E],N73&amp;LEFT(O73,1))=1,COUNTIF(Table2[Excepcion E],R73&amp;LEFT(S73,1))=1),1,IF(COUNTIF(Table2[Excepcion E],N73&amp;LEFT(O73,1))=1,IF(N73=R73,2,IF(AND(AX73=AY73,O73=S73),3,4)),IF(COUNTIF(Table2[Excepcion E],R73&amp;LEFT(S73,1)),IF(N73=R73,22,IF(AND(AX73=AY73,O73=S73),33,4)),5)))))</f>
        <v>0</v>
      </c>
      <c r="BN73" s="5">
        <f>IF(OR(P73&lt;2,T73&lt;2),0,IF(AND(COUNTIF(Table2[Excepcion E],N73&amp;LEFT(O73,1))=1,AV73&lt;&gt;"E"),1,IF(AND(COUNTIF(Table2[Excepcion E],R73&amp;LEFT(S73,1))=1,AT73&lt;&gt;"E"),11,0)))</f>
        <v>0</v>
      </c>
      <c r="BO73" s="5" t="str">
        <f t="shared" ref="BO73:BO75" si="162">IF(OR(P73&lt;2,T73&lt;2),"",IF(AND(N73=R73,OR(LEFT(O73,1)="8",LEFT(O73,1)="5"),LEFT(S73,1)="2"),1,0))</f>
        <v/>
      </c>
      <c r="BP73" s="5">
        <f t="shared" ref="BP73:BP75" si="163">IF(OR(P73&lt;2,T73&lt;2),0,IF(AND(N73=R73,OR(AND(LEFT(O73,1)="2",OR(LEFT(S73,1)="8",LEFT(S73,1)="5")),AND(LEFT(O73,1)="5",LEFT(S73,1)="8"))),1,0))</f>
        <v>0</v>
      </c>
      <c r="BQ73" s="5">
        <f t="shared" ref="BQ73:BQ75" si="164">IF(OR(P73&lt;2,T73&lt;2),0,IF(AND(OR(AT73="A",AT73="B"),OR(AV73="E",AND(AV73="D",T73=8))),1,IF(AND(OR(AV73="A",AV73="B"),OR(AT73="E",AND(AT73="D",O73=8))),11,0)))</f>
        <v>0</v>
      </c>
    </row>
    <row r="74" spans="1:69" s="1" customFormat="1" ht="18.75" customHeight="1" thickBot="1" x14ac:dyDescent="0.35">
      <c r="A74" s="211">
        <v>2</v>
      </c>
      <c r="B74" s="57" t="str" cm="1">
        <f t="array" ref="B74">IF(A53=0,"",_xlfn.IFS(A53=1,A43,OR(A53=2,A53=4),A44,OR(A53=3,A53=5,A53=6),A45))</f>
        <v/>
      </c>
      <c r="D74" s="299" t="str">
        <f ca="1">IF(U74="","",IF(U75="",U74,MAX(U74:U75)))</f>
        <v/>
      </c>
      <c r="E74" s="300" t="str">
        <f>IF(A74="","",VLOOKUP(2,A73:B74,2,FALSE))</f>
        <v/>
      </c>
      <c r="F74" s="232"/>
      <c r="G74" s="233"/>
      <c r="H74" s="234"/>
      <c r="I74" s="235"/>
      <c r="J74" s="236"/>
      <c r="K74" s="237"/>
      <c r="L74" s="238"/>
      <c r="M74" s="239"/>
      <c r="N74" s="240"/>
      <c r="O74" s="233"/>
      <c r="P74" s="233"/>
      <c r="Q74" s="219"/>
      <c r="R74" s="240"/>
      <c r="S74" s="233"/>
      <c r="T74" s="241"/>
      <c r="U74" s="19" t="str" cm="1">
        <f t="array" aca="1" ref="U74" ca="1">IFERROR(IF(W74="","",IF(OR(W74="CAIDA",X74="CAIDA",AND(W74="CORTO",X74="")),0,ROUND(_xlfn.IFS(Z74=1,W74+AJ74,AA74=1,X74+AK74,AB74=1,Y74+AL74,AND(AC74=1,SUM(AC74:AE74)=1),AF74+AM74,AND(AD74=1,SUM(AC74:AE74)=1),AG74+AN74,AND(AE74=1,SUM(AC74:AE74)=1),AH74+AO74,AND(SUM(AC74:AE74)=2,AC74=1,AE74=1),MAX(AF74+OFFSET(AF74,0,7),AH74+OFFSET(AH74,0,7)),SUM(AC74:AE74)=3,AI74+AP74),1))),"Revisa")</f>
        <v/>
      </c>
      <c r="V74" s="38">
        <v>0</v>
      </c>
      <c r="W74" s="15" t="str">
        <f>IF(H74="","",IF(H74=0,"CAIDA",IF(H74=1,"CORTO",VLOOKUP(F74&amp;LEFT(G74,1),Table1[[Full_Name]:[METROS15]],Deducciones_Bonus_Tablas!$AF$1,FALSE))))</f>
        <v/>
      </c>
      <c r="X74" s="15" t="str">
        <f>IF(P74="","",IF(P74=0,"CAIDA",IF(P74=1,"CORTO",VLOOKUP(N74&amp;LEFT(O74,1),Table1[[Full_Name]:[METROS15]],Deducciones_Bonus_Tablas!$AF$1,FALSE))))</f>
        <v/>
      </c>
      <c r="Y74" s="15" t="str">
        <f>IF(T74="","",IF(T74=0,"CAIDA",IF(T74=1,"CORTO",VLOOKUP(R74&amp;LEFT(S74,1),Table1[[Full_Name]:[METROS15]],Deducciones_Bonus_Tablas!$AF$1,FALSE))))</f>
        <v/>
      </c>
      <c r="Z74" s="38">
        <f t="shared" si="150"/>
        <v>1</v>
      </c>
      <c r="AA74" s="38">
        <f t="shared" si="151"/>
        <v>1</v>
      </c>
      <c r="AB74" s="38">
        <f t="shared" si="152"/>
        <v>1</v>
      </c>
      <c r="AC74" s="38">
        <f t="shared" si="153"/>
        <v>0</v>
      </c>
      <c r="AD74" s="38">
        <f t="shared" si="154"/>
        <v>0</v>
      </c>
      <c r="AE74" s="38">
        <f t="shared" si="155"/>
        <v>0</v>
      </c>
      <c r="AF74" s="15" t="str">
        <f>IF(AC74=0,"",MAX(W74,X74)+VLOOKUP(MIN(AQ74,AS74),Deducciones_Bonus_Tablas!$H$2:$I$41,2,FALSE)*(IF(F74=N74,Deducciones_Bonus_Tablas!$N$34,IF(ABS(AQ74-AS74)&lt;=4,Deducciones_Bonus_Tablas!$N$32,IF(ABS(AQ74-AS74)&lt;=10,Deducciones_Bonus_Tablas!$N$33,IF(ABS(AQ74-AS74)&gt;10,Deducciones_Bonus_Tablas!$N$34))))+IF(AS74&gt;AQ74,Deducciones_Bonus_Tablas!$Q$31,IF(AS74&lt;AQ74,Deducciones_Bonus_Tablas!$Q$33,0))))</f>
        <v/>
      </c>
      <c r="AG74" s="15" t="str">
        <f>IF(AD74=0,"",MAX(X74,Y74)+VLOOKUP(MIN(AS74,AU74),Deducciones_Bonus_Tablas!$H$2:$I$41,2,FALSE)*(IF(N74=R74,Deducciones_Bonus_Tablas!$N$34,IF(ABS(AS74-AU74)&lt;=4,Deducciones_Bonus_Tablas!$N$32,IF(ABS(AS74-AU74)&lt;=10,Deducciones_Bonus_Tablas!$N$33,IF(ABS(AS74-AU74)&gt;10,Deducciones_Bonus_Tablas!$N$34))))+IF(AU74&gt;AS74,Deducciones_Bonus_Tablas!$Q$31,IF(AU74&lt;AS74,Deducciones_Bonus_Tablas!$Q$33,0))))</f>
        <v/>
      </c>
      <c r="AH74" s="15" t="str">
        <f>IF(AE74=0,"",MAX(W74,Y74)+VLOOKUP(MIN(AQ74,AU74),Deducciones_Bonus_Tablas!$H$2:$I$41,2,FALSE)*(IF(F74=R74,Deducciones_Bonus_Tablas!$N$34,IF(ABS(AQ74-AU74)&lt;=4,Deducciones_Bonus_Tablas!$N$32,IF(ABS(AQ74-AU74)&lt;=10,Deducciones_Bonus_Tablas!$N$33,IF(ABS(AQ74-AU74)&gt;10,Deducciones_Bonus_Tablas!$N$34))))+IF(AU74&gt;AQ74,Deducciones_Bonus_Tablas!$Q$31,IF(AU74&lt;AQ74,Deducciones_Bonus_Tablas!$Q$33,0))))</f>
        <v/>
      </c>
      <c r="AI74" s="15" t="str">
        <f>IF(OR(AC74&lt;&gt;1,AD74&lt;&gt;1,AE74&lt;&gt;1),"",MAX(W74,X74,Y74)+VLOOKUP(MIN(AQ74,AS74),Deducciones_Bonus_Tablas!$H$2:$I$41,2,FALSE)*(IF(F74=N74,Deducciones_Bonus_Tablas!$N$34,IF(ABS(AQ74-AS74)&lt;=4,Deducciones_Bonus_Tablas!$N$32,IF(ABS(AQ74-AS74)&lt;=10,Deducciones_Bonus_Tablas!$N$33,IF(ABS(AQ74-AS74)&gt;10,Deducciones_Bonus_Tablas!$N$34))))+IF(AS74&gt;AQ74,Deducciones_Bonus_Tablas!$Q$31,IF(AS74&lt;AQ74,Deducciones_Bonus_Tablas!$Q$33,0)))+VLOOKUP(MIN(AS74,AU74),Deducciones_Bonus_Tablas!$H$2:$I$41,2,FALSE)*(IF(N74=R74,Deducciones_Bonus_Tablas!$N$34,IF(ABS(AS74-AU74)&lt;=4,Deducciones_Bonus_Tablas!$N$32,IF(ABS(AS74-AU74)&lt;=10,Deducciones_Bonus_Tablas!$N$33,IF(ABS(AS74-AU74)&gt;10,Deducciones_Bonus_Tablas!$N$34))))+IF(AU74&gt;AS74,Deducciones_Bonus_Tablas!$Q$31,IF(AU74&lt;AS74,Deducciones_Bonus_Tablas!$Q$33,0))))</f>
        <v/>
      </c>
      <c r="AJ74" s="15" t="str">
        <f t="shared" si="156"/>
        <v/>
      </c>
      <c r="AK74" s="15" t="str">
        <f t="shared" si="157"/>
        <v/>
      </c>
      <c r="AL74" s="15" t="str">
        <f t="shared" si="158"/>
        <v/>
      </c>
      <c r="AM74" s="15" t="str">
        <f>IF(OR(SUM(AC74:AE74)=3,AC74&lt;&gt;1),"",AF74*(SUM(BA74:BC74)+(W74*AZ74+X74*BE74)/(W74+X74)+BG74+IF(AW74&lt;&gt;AX74,Deducciones_Bonus_Tablas!$N$43,0))+X74*BD74)</f>
        <v/>
      </c>
      <c r="AN74" s="15" t="str">
        <f>IF(OR(SUM(AC74:AE74)=3,AD74&lt;&gt;1),"",AG74*(SUM(BA74:BC74)+(X74*BE74+Y74*BF74)/(X74+Y74)+BG74+IF(AX74&lt;&gt;AY74,Deducciones_Bonus_Tablas!$N$43,0))+Y74*BD74)</f>
        <v/>
      </c>
      <c r="AO74" s="15" t="str">
        <f>IF(OR(SUM(AC74:AE74)=3,AE74&lt;&gt;1),"",AH74*(SUM(BA74:BC74)+(W74*AZ74+Y74*BF74)/(W74+Y74)+BG74+IF(AW74&lt;&gt;AY74,Deducciones_Bonus_Tablas!$N$43,0))+Y74*BD74)</f>
        <v/>
      </c>
      <c r="AP74" s="15" t="str">
        <f>IF(SUM(AC74:AE74)&lt;&gt;3,"",AI74*(SUM(BA74:BC74)+(W74*AZ74+X74*BE74+Y74*BF74)/(W74+X74+BF74)+BG74+Deducciones_Bonus_Tablas!$N$44+(COUNTA(_xlfn.UNIQUE(AW74:AY74,TRUE,FALSE))-1)*Deducciones_Bonus_Tablas!$N$43)+Y74*BD74)</f>
        <v/>
      </c>
      <c r="AQ74" s="38" t="str">
        <f>IF(H74&lt;2,"",VLOOKUP(F74&amp;LEFT(G74,1),Table1[[Full_Name]:[METROS15]],Deducciones_Bonus_Tablas!$AE$1,FALSE))</f>
        <v/>
      </c>
      <c r="AR74" s="38" t="str">
        <f>IF(H74&lt;2,"",VLOOKUP(F74&amp;LEFT(G74,1),Table1[[Full_Name]:[METROS15]],Deducciones_Bonus_Tablas!$AD$1,FALSE))</f>
        <v/>
      </c>
      <c r="AS74" s="38" t="str">
        <f>IF(P74&lt;2,"",VLOOKUP(N74&amp;LEFT(O74,1),Table1[[Full_Name]:[METROS15]],Deducciones_Bonus_Tablas!$AE$1,FALSE))</f>
        <v/>
      </c>
      <c r="AT74" s="38" t="str">
        <f>IF(P74&lt;2,"",VLOOKUP(N74&amp;LEFT(O74,1),Table1[[Full_Name]:[METROS15]],Deducciones_Bonus_Tablas!$AD$1,FALSE))</f>
        <v/>
      </c>
      <c r="AU74" s="38" t="str">
        <f>IF(T74&lt;2,"",VLOOKUP(R74&amp;LEFT(S74,1),Table1[[Full_Name]:[METROS15]],Deducciones_Bonus_Tablas!$AE$1,FALSE))</f>
        <v/>
      </c>
      <c r="AV74" s="38" t="str">
        <f>IF(T74&lt;2,"",VLOOKUP(R74&amp;LEFT(S74,1),Table1[[Full_Name]:[METROS15]],Deducciones_Bonus_Tablas!$AD$1,FALSE))</f>
        <v/>
      </c>
      <c r="AW74" s="38" t="str">
        <f>IF(H74&lt;2,"",VLOOKUP(F74&amp;LEFT(G74,1),Table1[[Full_Name]:[METROS15]],Deducciones_Bonus_Tablas!$AC$1,FALSE))</f>
        <v/>
      </c>
      <c r="AX74" s="38" t="str">
        <f>IF(P74&lt;2,"",VLOOKUP(N74&amp;LEFT(O74,1),Table1[[Full_Name]:[METROS15]],Deducciones_Bonus_Tablas!$AC$1,FALSE))</f>
        <v/>
      </c>
      <c r="AY74" s="38" t="str">
        <f>IF(T74&lt;2,"",VLOOKUP(R74&amp;LEFT(S74,1),Table1[[Full_Name]:[METROS15]],Deducciones_Bonus_Tablas!$AC$1,FALSE))</f>
        <v/>
      </c>
      <c r="AZ74" s="54" t="str">
        <f>IF(F74="","",IF(OR(H74=0,H74=""),"CAIDA",IF(H74=1,"CORTO",IF(OR(BH74=2,BH74=3,BI74=1,BJ74=1,BL74=11),0,IF(SUM(AC74:AE74)=0,INDEX(Table1[[Full_Name]:[METROS15]],MATCH(F74&amp;LEFT(G74,1),Table1[Full_Name],0),MATCH("I"&amp;H74,Deducciones_Bonus_Tablas!$AB$2:$BN$2,0)),INDEX(Table1[[Full_Name]:[METROS15]],MATCH(F74&amp;LEFT(G74,1),Table1[Full_Name],0),MATCH("C"&amp;H74,Deducciones_Bonus_Tablas!$AB$2:$BN$2,0)))))))</f>
        <v/>
      </c>
      <c r="BA74" s="5" cm="1">
        <f t="array" ref="BA74">IF(OR(I74="",F74="",I74="B"),0,_xlfn.IFS($Z74=1,VLOOKUP($F74&amp;LEFT($G74,1),Table1[[Full_Name]:[METROS15]],MATCH("C"&amp;I74,Deducciones_Bonus_Tablas!$AB$2:$BN$2,0),FALSE),$AA74=1,VLOOKUP($N74&amp;LEFT($O74,1),Table1[[Full_Name]:[METROS15]],MATCH("C"&amp;I74,Deducciones_Bonus_Tablas!$AB$2:$BN$2,0),FALSE),$AB74=1,VLOOKUP($R74&amp;LEFT($S74,1),Table1[[Full_Name]:[METROS15]],MATCH("C"&amp;I74,Deducciones_Bonus_Tablas!$AB$2:$BN$2,0),FALSE),$AC74=1,AVERAGE(VLOOKUP($F74&amp;LEFT($G74,1),Table1[[Full_Name]:[METROS15]],MATCH("C"&amp;I74,Deducciones_Bonus_Tablas!$AB$2:$BN$2,0),FALSE),VLOOKUP($N74&amp;LEFT($O74,1),Table1[[Full_Name]:[METROS15]],MATCH("C"&amp;I74,Deducciones_Bonus_Tablas!$AB$2:$BN$2,0),FALSE)),$AD74=1,AVERAGE(VLOOKUP($R74&amp;LEFT($S74,1),Table1[[Full_Name]:[METROS15]],MATCH("C"&amp;I74,Deducciones_Bonus_Tablas!$AB$2:$BN$2,0),FALSE),VLOOKUP($N74&amp;LEFT($O74,1),Table1[[Full_Name]:[METROS15]],MATCH("C"&amp;I74,Deducciones_Bonus_Tablas!$AB$2:$BN$2,0),FALSE)),$AE74=1,AVERAGE(VLOOKUP($R74&amp;LEFT($S74,1),Table1[[Full_Name]:[METROS15]],MATCH("C"&amp;I74,Deducciones_Bonus_Tablas!$AB$2:$BN$2,0),FALSE),VLOOKUP($F74&amp;LEFT($G74,1),Table1[[Full_Name]:[METROS15]],MATCH("C"&amp;I74,Deducciones_Bonus_Tablas!$AB$2:$BN$2,0),FALSE))))</f>
        <v>0</v>
      </c>
      <c r="BB74" s="5" cm="1">
        <f t="array" ref="BB74">IF(OR(J74="",G74="",J74="B"),0,_xlfn.IFS($Z74=1,VLOOKUP($F74&amp;LEFT($G74,1),Table1[[Full_Name]:[METROS15]],MATCH("T"&amp;J74,Deducciones_Bonus_Tablas!$AB$2:$BN$2,0),FALSE),$AA74=1,VLOOKUP($N74&amp;LEFT($O74,1),Table1[[Full_Name]:[METROS15]],MATCH("T"&amp;J74,Deducciones_Bonus_Tablas!$AB$2:$BN$2,0),FALSE),$AB74=1,VLOOKUP($R74&amp;LEFT($S74,1),Table1[[Full_Name]:[METROS15]],MATCH("T"&amp;J74,Deducciones_Bonus_Tablas!$AB$2:$BN$2,0),FALSE),$AC74=1,AVERAGE(VLOOKUP($F74&amp;LEFT($G74,1),Table1[[Full_Name]:[METROS15]],MATCH("T"&amp;J74,Deducciones_Bonus_Tablas!$AB$2:$BN$2,0),FALSE),VLOOKUP($N74&amp;LEFT($O74,1),Table1[[Full_Name]:[METROS15]],MATCH("T"&amp;J74,Deducciones_Bonus_Tablas!$AB$2:$BN$2,0),FALSE)),$AD74=1,AVERAGE(VLOOKUP($R74&amp;LEFT($S74,1),Table1[[Full_Name]:[METROS15]],MATCH("T"&amp;J74,Deducciones_Bonus_Tablas!$AB$2:$BN$2,0),FALSE),VLOOKUP($N74&amp;LEFT($O74,1),Table1[[Full_Name]:[METROS15]],MATCH("T"&amp;J74,Deducciones_Bonus_Tablas!$AB$2:$BN$2,0),FALSE)),$AE74=1,AVERAGE(VLOOKUP($R74&amp;LEFT($S74,1),Table1[[Full_Name]:[METROS15]],MATCH("T"&amp;J74,Deducciones_Bonus_Tablas!$AB$2:$BN$2,0),FALSE),VLOOKUP($F74&amp;LEFT($G74,1),Table1[[Full_Name]:[METROS15]],MATCH("T"&amp;J74,Deducciones_Bonus_Tablas!$AB$2:$BN$2,0),FALSE))))</f>
        <v>0</v>
      </c>
      <c r="BC74" s="5" cm="1">
        <f t="array" ref="BC74">IF(OR(K74="",H74="",K74="B"),0,_xlfn.IFS($Z74=1,VLOOKUP($F74&amp;LEFT($G74,1),Table1[[Full_Name]:[METROS15]],MATCH("P"&amp;K74,Deducciones_Bonus_Tablas!$AB$2:$BN$2,0),FALSE),$AA74=1,VLOOKUP($N74&amp;LEFT($O74,1),Table1[[Full_Name]:[METROS15]],MATCH("P"&amp;K74,Deducciones_Bonus_Tablas!$AB$2:$BN$2,0),FALSE),$AB74=1,VLOOKUP($R74&amp;LEFT($S74,1),Table1[[Full_Name]:[METROS15]],MATCH("P"&amp;K74,Deducciones_Bonus_Tablas!$AB$2:$BN$2,0),FALSE),$AC74=1,AVERAGE(VLOOKUP($F74&amp;LEFT($G74,1),Table1[[Full_Name]:[METROS15]],MATCH("P"&amp;K74,Deducciones_Bonus_Tablas!$AB$2:$BN$2,0),FALSE),VLOOKUP($N74&amp;LEFT($O74,1),Table1[[Full_Name]:[METROS15]],MATCH("P"&amp;K74,Deducciones_Bonus_Tablas!$AB$2:$BN$2,0),FALSE)),$AD74=1,AVERAGE(VLOOKUP($R74&amp;LEFT($S74,1),Table1[[Full_Name]:[METROS15]],MATCH("P"&amp;K74,Deducciones_Bonus_Tablas!$AB$2:$BN$2,0),FALSE),VLOOKUP($N74&amp;LEFT($O74,1),Table1[[Full_Name]:[METROS15]],MATCH("P"&amp;K74,Deducciones_Bonus_Tablas!$AB$2:$BN$2,0),FALSE)),$AE74=1,AVERAGE(VLOOKUP($R74&amp;LEFT($S74,1),Table1[[Full_Name]:[METROS15]],MATCH("P"&amp;K74,Deducciones_Bonus_Tablas!$AB$2:$BN$2,0),FALSE),VLOOKUP($F74&amp;LEFT($G74,1),Table1[[Full_Name]:[METROS15]],MATCH("P"&amp;K74,Deducciones_Bonus_Tablas!$AB$2:$BN$2,0),FALSE))))</f>
        <v>0</v>
      </c>
      <c r="BD74" s="5">
        <f>IF(OR(F74="",AND(OR(L74="",L74="S"),BK74=0,OR(BI74=0,BI74=1),OR(BL74=0,BL74=11,AND(BL74=1,Q74&lt;3,T74&gt;1)),OR(BQ74=0,BQ74=11),BP74=0,BH74&lt;&gt;33,BM74&lt;&gt;33,BI74&lt;&gt;11,BN74&lt;&gt;11)),0,IF(Z74=1,VLOOKUP($F74&amp;LEFT($G74,1),Table1[[Full_Name]:[METROS15]],MATCH(IF(OR(BK74=1,BL74=1,BI74=11,BH74=33),"N",L74),Deducciones_Bonus_Tablas!$AB$2:$BN$2,0),FALSE),IF(OR(AA74=1,AND(AC74=1,SUM(AC74:AE74)=1),AND(AD74=1,OR(BP74=1,BQ74=1,BN74=11,BM74=33))),VLOOKUP($N74&amp;LEFT($O74,1),Table1[[Full_Name]:[METROS15]],MATCH(IF(OR(BP74=1,BQ74=1,BN74=11,BM74=33),"N",L74),Deducciones_Bonus_Tablas!$AB$2:$BN$2,0),FALSE),VLOOKUP($R74&amp;LEFT($S74,1),Table1[[Full_Name]:[METROS15]],MATCH(L74,Deducciones_Bonus_Tablas!$AB$2:$BN$2,0),FALSE))))</f>
        <v>0</v>
      </c>
      <c r="BE74" s="54" t="str">
        <f>IF(N74="","",IF(OR(P74=1,P74=0,BH74=22,BH74=33,BI74=11,BK74=1,BL74=1,BM74=2,BM74=3,BN74=1,BO74=1,BQ74=11),0,IF(SUM(AC74:AE74)=0,INDEX(Table1[[Full_Name]:[METROS15]],MATCH(N74&amp;LEFT(O74,1),Table1[Full_Name],0),MATCH("I"&amp;P74,Deducciones_Bonus_Tablas!$AB$2:$BN$2,0)),INDEX(Table1[[Full_Name]:[METROS15]],MATCH(N74&amp;LEFT(O74,1),Table1[Full_Name],0),MATCH("C"&amp;P74,Deducciones_Bonus_Tablas!$AB$2:$BN$2,0)))))</f>
        <v/>
      </c>
      <c r="BF74" s="54" t="str">
        <f>IF(R74="","",IF(OR(T74=1,T74=0,BM74=22,BM74=33,BN74=11,BP74=1,BQ74=1),0,IF(SUM(AC74:AE74)=0,INDEX(Table1[[Full_Name]:[METROS15]],MATCH(R74&amp;LEFT(S74,1),Table1[Full_Name],0),MATCH("I"&amp;T74,Deducciones_Bonus_Tablas!$AB$2:$BN$2,0)),INDEX(Table1[[Full_Name]:[METROS15]],MATCH(R74&amp;LEFT(S74,1),Table1[Full_Name],0),MATCH("C"&amp;T74,Deducciones_Bonus_Tablas!$AB$2:$BN$2,0)))))</f>
        <v/>
      </c>
      <c r="BG74" s="5">
        <f>IF(OR(BH74=2,BH74=3,BH74=33,BI74=1,BI74=11,BJ74=1,BM74=2,BM74=22,BM74=3,BM74=33,BN74=1,BN74=11,BO74=1),Deducciones_Bonus_Tablas!$N$45,0)+IF(AND(OR(BH74=2,BH74=3,BI74=1,BJ74=1),OR(BM74=33,BN74=11)),Deducciones_Bonus_Tablas!$N$46,0)</f>
        <v>0</v>
      </c>
      <c r="BH74" s="5">
        <f>IF(OR(H74&lt;2,P74&lt;2),0,IF(OR(AR74&lt;&gt;"E",AT74&lt;&gt;"E"),0,IF(AND(COUNTIF(Table2[Excepcion E],F74&amp;LEFT(G74,1))=1,COUNTIF(Table2[Excepcion E],N74&amp;LEFT(O74,1))=1),1,IF(COUNTIF(Table2[Excepcion E],F74&amp;LEFT(G74,1))=1,IF(F74=N74,2,IF(AND(AW74=AX74,G74=O74),3,4)),IF(COUNTIF(Table2[Excepcion E],N74&amp;LEFT(O74,1)),IF(F74=N74,22,IF(AND(AW74=AX74,G74=O74),33,4)),5)))))</f>
        <v>0</v>
      </c>
      <c r="BI74" s="5">
        <f>IF(OR(H74&lt;2,P74&lt;2),0,IF(AND(COUNTIF(Table2[Excepcion E],F74&amp;LEFT(G74,1))=1,AT74&lt;&gt;"E"),1,IF(AND(COUNTIF(Table2[Excepcion E],N74&amp;LEFT(O74,1))=1,AR74&lt;&gt;"E"),11,0)))</f>
        <v>0</v>
      </c>
      <c r="BJ74" s="5" t="str">
        <f t="shared" si="159"/>
        <v/>
      </c>
      <c r="BK74" s="5">
        <f t="shared" si="160"/>
        <v>0</v>
      </c>
      <c r="BL74" s="5">
        <f t="shared" si="161"/>
        <v>0</v>
      </c>
      <c r="BM74" s="5">
        <f>IF(OR(P74&lt;2,T74&lt;2),0,IF(OR(AT74&lt;&gt;"E",AV74&lt;&gt;"E"),0,IF(AND(COUNTIF(Table2[Excepcion E],N74&amp;LEFT(O74,1))=1,COUNTIF(Table2[Excepcion E],R74&amp;LEFT(S74,1))=1),1,IF(COUNTIF(Table2[Excepcion E],N74&amp;LEFT(O74,1))=1,IF(N74=R74,2,IF(AND(AX74=AY74,O74=S74),3,4)),IF(COUNTIF(Table2[Excepcion E],R74&amp;LEFT(S74,1)),IF(N74=R74,22,IF(AND(AX74=AY74,O74=S74),33,4)),5)))))</f>
        <v>0</v>
      </c>
      <c r="BN74" s="5">
        <f>IF(OR(P74&lt;2,T74&lt;2),0,IF(AND(COUNTIF(Table2[Excepcion E],N74&amp;LEFT(O74,1))=1,AV74&lt;&gt;"E"),1,IF(AND(COUNTIF(Table2[Excepcion E],R74&amp;LEFT(S74,1))=1,AT74&lt;&gt;"E"),11,0)))</f>
        <v>0</v>
      </c>
      <c r="BO74" s="5" t="str">
        <f t="shared" si="162"/>
        <v/>
      </c>
      <c r="BP74" s="5">
        <f t="shared" si="163"/>
        <v>0</v>
      </c>
      <c r="BQ74" s="5">
        <f t="shared" si="164"/>
        <v>0</v>
      </c>
    </row>
    <row r="75" spans="1:69" s="1" customFormat="1" ht="18.75" customHeight="1" thickBot="1" x14ac:dyDescent="0.35">
      <c r="D75" s="296"/>
      <c r="E75" s="298"/>
      <c r="F75" s="222"/>
      <c r="G75" s="223"/>
      <c r="H75" s="224"/>
      <c r="I75" s="225"/>
      <c r="J75" s="226"/>
      <c r="K75" s="227"/>
      <c r="L75" s="228"/>
      <c r="M75" s="242"/>
      <c r="N75" s="230"/>
      <c r="O75" s="223"/>
      <c r="P75" s="223"/>
      <c r="Q75" s="229"/>
      <c r="R75" s="230"/>
      <c r="S75" s="223"/>
      <c r="T75" s="231"/>
      <c r="U75" s="20" t="str" cm="1">
        <f t="array" aca="1" ref="U75" ca="1">IFERROR(IF(W75="","",IF(OR(W75="CAIDA",X75="CAIDA",AND(W75="CORTO",X75="")),0,ROUND(_xlfn.IFS(Z75=1,W75+AJ75,AA75=1,X75+AK75,AB75=1,Y75+AL75,AND(AC75=1,SUM(AC75:AE75)=1),AF75+AM75,AND(AD75=1,SUM(AC75:AE75)=1),AG75+AN75,AND(AE75=1,SUM(AC75:AE75)=1),AH75+AO75,AND(SUM(AC75:AE75)=2,AC75=1,AE75=1),MAX(AF75+OFFSET(AF75,0,7),AH75+OFFSET(AH75,0,7)),SUM(AC75:AE75)=3,AI75+AP75),1))),"Revisa")</f>
        <v/>
      </c>
      <c r="V75" s="38">
        <v>0</v>
      </c>
      <c r="W75" s="15" t="str">
        <f>IF(H75="","",IF(H75=0,"CAIDA",IF(H75=1,"CORTO",VLOOKUP(F75&amp;LEFT(G75,1),Table1[[Full_Name]:[METROS15]],Deducciones_Bonus_Tablas!$AF$1,FALSE))))</f>
        <v/>
      </c>
      <c r="X75" s="15" t="str">
        <f>IF(P75="","",IF(P75=0,"CAIDA",IF(P75=1,"CORTO",VLOOKUP(N75&amp;LEFT(O75,1),Table1[[Full_Name]:[METROS15]],Deducciones_Bonus_Tablas!$AF$1,FALSE))))</f>
        <v/>
      </c>
      <c r="Y75" s="15" t="str">
        <f>IF(T75="","",IF(T75=0,"CAIDA",IF(T75=1,"CORTO",VLOOKUP(R75&amp;LEFT(S75,1),Table1[[Full_Name]:[METROS15]],Deducciones_Bonus_Tablas!$AF$1,FALSE))))</f>
        <v/>
      </c>
      <c r="Z75" s="38">
        <f t="shared" si="150"/>
        <v>1</v>
      </c>
      <c r="AA75" s="38">
        <f t="shared" si="151"/>
        <v>1</v>
      </c>
      <c r="AB75" s="38">
        <f t="shared" si="152"/>
        <v>1</v>
      </c>
      <c r="AC75" s="38">
        <f t="shared" si="153"/>
        <v>0</v>
      </c>
      <c r="AD75" s="38">
        <f t="shared" si="154"/>
        <v>0</v>
      </c>
      <c r="AE75" s="38">
        <f t="shared" si="155"/>
        <v>0</v>
      </c>
      <c r="AF75" s="15" t="str">
        <f>IF(AC75=0,"",MAX(W75,X75)+VLOOKUP(MIN(AQ75,AS75),Deducciones_Bonus_Tablas!$H$2:$I$41,2,FALSE)*(IF(F75=N75,Deducciones_Bonus_Tablas!$N$34,IF(ABS(AQ75-AS75)&lt;=4,Deducciones_Bonus_Tablas!$N$32,IF(ABS(AQ75-AS75)&lt;=10,Deducciones_Bonus_Tablas!$N$33,IF(ABS(AQ75-AS75)&gt;10,Deducciones_Bonus_Tablas!$N$34))))+IF(AS75&gt;AQ75,Deducciones_Bonus_Tablas!$Q$31,IF(AS75&lt;AQ75,Deducciones_Bonus_Tablas!$Q$33,0))))</f>
        <v/>
      </c>
      <c r="AG75" s="15" t="str">
        <f>IF(AD75=0,"",MAX(X75,Y75)+VLOOKUP(MIN(AS75,AU75),Deducciones_Bonus_Tablas!$H$2:$I$41,2,FALSE)*(IF(N75=R75,Deducciones_Bonus_Tablas!$N$34,IF(ABS(AS75-AU75)&lt;=4,Deducciones_Bonus_Tablas!$N$32,IF(ABS(AS75-AU75)&lt;=10,Deducciones_Bonus_Tablas!$N$33,IF(ABS(AS75-AU75)&gt;10,Deducciones_Bonus_Tablas!$N$34))))+IF(AU75&gt;AS75,Deducciones_Bonus_Tablas!$Q$31,IF(AU75&lt;AS75,Deducciones_Bonus_Tablas!$Q$33,0))))</f>
        <v/>
      </c>
      <c r="AH75" s="15" t="str">
        <f>IF(AE75=0,"",MAX(W75,Y75)+VLOOKUP(MIN(AQ75,AU75),Deducciones_Bonus_Tablas!$H$2:$I$41,2,FALSE)*(IF(F75=R75,Deducciones_Bonus_Tablas!$N$34,IF(ABS(AQ75-AU75)&lt;=4,Deducciones_Bonus_Tablas!$N$32,IF(ABS(AQ75-AU75)&lt;=10,Deducciones_Bonus_Tablas!$N$33,IF(ABS(AQ75-AU75)&gt;10,Deducciones_Bonus_Tablas!$N$34))))+IF(AU75&gt;AQ75,Deducciones_Bonus_Tablas!$Q$31,IF(AU75&lt;AQ75,Deducciones_Bonus_Tablas!$Q$33,0))))</f>
        <v/>
      </c>
      <c r="AI75" s="15" t="str">
        <f>IF(OR(AC75&lt;&gt;1,AD75&lt;&gt;1,AE75&lt;&gt;1),"",MAX(W75,X75,Y75)+VLOOKUP(MIN(AQ75,AS75),Deducciones_Bonus_Tablas!$H$2:$I$41,2,FALSE)*(IF(F75=N75,Deducciones_Bonus_Tablas!$N$34,IF(ABS(AQ75-AS75)&lt;=4,Deducciones_Bonus_Tablas!$N$32,IF(ABS(AQ75-AS75)&lt;=10,Deducciones_Bonus_Tablas!$N$33,IF(ABS(AQ75-AS75)&gt;10,Deducciones_Bonus_Tablas!$N$34))))+IF(AS75&gt;AQ75,Deducciones_Bonus_Tablas!$Q$31,IF(AS75&lt;AQ75,Deducciones_Bonus_Tablas!$Q$33,0)))+VLOOKUP(MIN(AS75,AU75),Deducciones_Bonus_Tablas!$H$2:$I$41,2,FALSE)*(IF(N75=R75,Deducciones_Bonus_Tablas!$N$34,IF(ABS(AS75-AU75)&lt;=4,Deducciones_Bonus_Tablas!$N$32,IF(ABS(AS75-AU75)&lt;=10,Deducciones_Bonus_Tablas!$N$33,IF(ABS(AS75-AU75)&gt;10,Deducciones_Bonus_Tablas!$N$34))))+IF(AU75&gt;AS75,Deducciones_Bonus_Tablas!$Q$31,IF(AU75&lt;AS75,Deducciones_Bonus_Tablas!$Q$33,0))))</f>
        <v/>
      </c>
      <c r="AJ75" s="15" t="str">
        <f t="shared" si="156"/>
        <v/>
      </c>
      <c r="AK75" s="15" t="str">
        <f t="shared" si="157"/>
        <v/>
      </c>
      <c r="AL75" s="15" t="str">
        <f t="shared" si="158"/>
        <v/>
      </c>
      <c r="AM75" s="15" t="str">
        <f>IF(OR(SUM(AC75:AE75)=3,AC75&lt;&gt;1),"",AF75*(SUM(BA75:BC75)+(W75*AZ75+X75*BE75)/(W75+X75)+BG75+IF(AW75&lt;&gt;AX75,Deducciones_Bonus_Tablas!$N$43,0))+X75*BD75)</f>
        <v/>
      </c>
      <c r="AN75" s="15" t="str">
        <f>IF(OR(SUM(AC75:AE75)=3,AD75&lt;&gt;1),"",AG75*(SUM(BA75:BC75)+(X75*BE75+Y75*BF75)/(X75+Y75)+BG75+IF(AX75&lt;&gt;AY75,Deducciones_Bonus_Tablas!$N$43,0))+Y75*BD75)</f>
        <v/>
      </c>
      <c r="AO75" s="15" t="str">
        <f>IF(OR(SUM(AC75:AE75)=3,AE75&lt;&gt;1),"",AH75*(SUM(BA75:BC75)+(W75*AZ75+Y75*BF75)/(W75+Y75)+BG75+IF(AW75&lt;&gt;AY75,Deducciones_Bonus_Tablas!$N$43,0))+Y75*BD75)</f>
        <v/>
      </c>
      <c r="AP75" s="15" t="str">
        <f>IF(SUM(AC75:AE75)&lt;&gt;3,"",AI75*(SUM(BA75:BC75)+(W75*AZ75+X75*BE75+Y75*BF75)/(W75+X75+BF75)+BG75+Deducciones_Bonus_Tablas!$N$44+(COUNTA(_xlfn.UNIQUE(AW75:AY75,TRUE,FALSE))-1)*Deducciones_Bonus_Tablas!$N$43)+Y75*BD75)</f>
        <v/>
      </c>
      <c r="AQ75" s="38" t="str">
        <f>IF(H75&lt;2,"",VLOOKUP(F75&amp;LEFT(G75,1),Table1[[Full_Name]:[METROS15]],Deducciones_Bonus_Tablas!$AE$1,FALSE))</f>
        <v/>
      </c>
      <c r="AR75" s="38" t="str">
        <f>IF(H75&lt;2,"",VLOOKUP(F75&amp;LEFT(G75,1),Table1[[Full_Name]:[METROS15]],Deducciones_Bonus_Tablas!$AD$1,FALSE))</f>
        <v/>
      </c>
      <c r="AS75" s="38" t="str">
        <f>IF(P75&lt;2,"",VLOOKUP(N75&amp;LEFT(O75,1),Table1[[Full_Name]:[METROS15]],Deducciones_Bonus_Tablas!$AE$1,FALSE))</f>
        <v/>
      </c>
      <c r="AT75" s="38" t="str">
        <f>IF(P75&lt;2,"",VLOOKUP(N75&amp;LEFT(O75,1),Table1[[Full_Name]:[METROS15]],Deducciones_Bonus_Tablas!$AD$1,FALSE))</f>
        <v/>
      </c>
      <c r="AU75" s="38" t="str">
        <f>IF(T75&lt;2,"",VLOOKUP(R75&amp;LEFT(S75,1),Table1[[Full_Name]:[METROS15]],Deducciones_Bonus_Tablas!$AE$1,FALSE))</f>
        <v/>
      </c>
      <c r="AV75" s="38" t="str">
        <f>IF(T75&lt;2,"",VLOOKUP(R75&amp;LEFT(S75,1),Table1[[Full_Name]:[METROS15]],Deducciones_Bonus_Tablas!$AD$1,FALSE))</f>
        <v/>
      </c>
      <c r="AW75" s="38" t="str">
        <f>IF(H75&lt;2,"",VLOOKUP(F75&amp;LEFT(G75,1),Table1[[Full_Name]:[METROS15]],Deducciones_Bonus_Tablas!$AC$1,FALSE))</f>
        <v/>
      </c>
      <c r="AX75" s="38" t="str">
        <f>IF(P75&lt;2,"",VLOOKUP(N75&amp;LEFT(O75,1),Table1[[Full_Name]:[METROS15]],Deducciones_Bonus_Tablas!$AC$1,FALSE))</f>
        <v/>
      </c>
      <c r="AY75" s="38" t="str">
        <f>IF(T75&lt;2,"",VLOOKUP(R75&amp;LEFT(S75,1),Table1[[Full_Name]:[METROS15]],Deducciones_Bonus_Tablas!$AC$1,FALSE))</f>
        <v/>
      </c>
      <c r="AZ75" s="54" t="str">
        <f>IF(F75="","",IF(OR(H75=0,H75=""),"CAIDA",IF(H75=1,"CORTO",IF(OR(BH75=2,BH75=3,BI75=1,BJ75=1,BL75=11),0,IF(SUM(AC75:AE75)=0,INDEX(Table1[[Full_Name]:[METROS15]],MATCH(F75&amp;LEFT(G75,1),Table1[Full_Name],0),MATCH("I"&amp;H75,Deducciones_Bonus_Tablas!$AB$2:$BN$2,0)),INDEX(Table1[[Full_Name]:[METROS15]],MATCH(F75&amp;LEFT(G75,1),Table1[Full_Name],0),MATCH("C"&amp;H75,Deducciones_Bonus_Tablas!$AB$2:$BN$2,0)))))))</f>
        <v/>
      </c>
      <c r="BA75" s="5" cm="1">
        <f t="array" ref="BA75">IF(OR(I75="",F75="",I75="B"),0,_xlfn.IFS($Z75=1,VLOOKUP($F75&amp;LEFT($G75,1),Table1[[Full_Name]:[METROS15]],MATCH("C"&amp;I75,Deducciones_Bonus_Tablas!$AB$2:$BN$2,0),FALSE),$AA75=1,VLOOKUP($N75&amp;LEFT($O75,1),Table1[[Full_Name]:[METROS15]],MATCH("C"&amp;I75,Deducciones_Bonus_Tablas!$AB$2:$BN$2,0),FALSE),$AB75=1,VLOOKUP($R75&amp;LEFT($S75,1),Table1[[Full_Name]:[METROS15]],MATCH("C"&amp;I75,Deducciones_Bonus_Tablas!$AB$2:$BN$2,0),FALSE),$AC75=1,AVERAGE(VLOOKUP($F75&amp;LEFT($G75,1),Table1[[Full_Name]:[METROS15]],MATCH("C"&amp;I75,Deducciones_Bonus_Tablas!$AB$2:$BN$2,0),FALSE),VLOOKUP($N75&amp;LEFT($O75,1),Table1[[Full_Name]:[METROS15]],MATCH("C"&amp;I75,Deducciones_Bonus_Tablas!$AB$2:$BN$2,0),FALSE)),$AD75=1,AVERAGE(VLOOKUP($R75&amp;LEFT($S75,1),Table1[[Full_Name]:[METROS15]],MATCH("C"&amp;I75,Deducciones_Bonus_Tablas!$AB$2:$BN$2,0),FALSE),VLOOKUP($N75&amp;LEFT($O75,1),Table1[[Full_Name]:[METROS15]],MATCH("C"&amp;I75,Deducciones_Bonus_Tablas!$AB$2:$BN$2,0),FALSE)),$AE75=1,AVERAGE(VLOOKUP($R75&amp;LEFT($S75,1),Table1[[Full_Name]:[METROS15]],MATCH("C"&amp;I75,Deducciones_Bonus_Tablas!$AB$2:$BN$2,0),FALSE),VLOOKUP($F75&amp;LEFT($G75,1),Table1[[Full_Name]:[METROS15]],MATCH("C"&amp;I75,Deducciones_Bonus_Tablas!$AB$2:$BN$2,0),FALSE))))</f>
        <v>0</v>
      </c>
      <c r="BB75" s="5" cm="1">
        <f t="array" ref="BB75">IF(OR(J75="",G75="",J75="B"),0,_xlfn.IFS($Z75=1,VLOOKUP($F75&amp;LEFT($G75,1),Table1[[Full_Name]:[METROS15]],MATCH("T"&amp;J75,Deducciones_Bonus_Tablas!$AB$2:$BN$2,0),FALSE),$AA75=1,VLOOKUP($N75&amp;LEFT($O75,1),Table1[[Full_Name]:[METROS15]],MATCH("T"&amp;J75,Deducciones_Bonus_Tablas!$AB$2:$BN$2,0),FALSE),$AB75=1,VLOOKUP($R75&amp;LEFT($S75,1),Table1[[Full_Name]:[METROS15]],MATCH("T"&amp;J75,Deducciones_Bonus_Tablas!$AB$2:$BN$2,0),FALSE),$AC75=1,AVERAGE(VLOOKUP($F75&amp;LEFT($G75,1),Table1[[Full_Name]:[METROS15]],MATCH("T"&amp;J75,Deducciones_Bonus_Tablas!$AB$2:$BN$2,0),FALSE),VLOOKUP($N75&amp;LEFT($O75,1),Table1[[Full_Name]:[METROS15]],MATCH("T"&amp;J75,Deducciones_Bonus_Tablas!$AB$2:$BN$2,0),FALSE)),$AD75=1,AVERAGE(VLOOKUP($R75&amp;LEFT($S75,1),Table1[[Full_Name]:[METROS15]],MATCH("T"&amp;J75,Deducciones_Bonus_Tablas!$AB$2:$BN$2,0),FALSE),VLOOKUP($N75&amp;LEFT($O75,1),Table1[[Full_Name]:[METROS15]],MATCH("T"&amp;J75,Deducciones_Bonus_Tablas!$AB$2:$BN$2,0),FALSE)),$AE75=1,AVERAGE(VLOOKUP($R75&amp;LEFT($S75,1),Table1[[Full_Name]:[METROS15]],MATCH("T"&amp;J75,Deducciones_Bonus_Tablas!$AB$2:$BN$2,0),FALSE),VLOOKUP($F75&amp;LEFT($G75,1),Table1[[Full_Name]:[METROS15]],MATCH("T"&amp;J75,Deducciones_Bonus_Tablas!$AB$2:$BN$2,0),FALSE))))</f>
        <v>0</v>
      </c>
      <c r="BC75" s="5" cm="1">
        <f t="array" ref="BC75">IF(OR(K75="",H75="",K75="B"),0,_xlfn.IFS($Z75=1,VLOOKUP($F75&amp;LEFT($G75,1),Table1[[Full_Name]:[METROS15]],MATCH("P"&amp;K75,Deducciones_Bonus_Tablas!$AB$2:$BN$2,0),FALSE),$AA75=1,VLOOKUP($N75&amp;LEFT($O75,1),Table1[[Full_Name]:[METROS15]],MATCH("P"&amp;K75,Deducciones_Bonus_Tablas!$AB$2:$BN$2,0),FALSE),$AB75=1,VLOOKUP($R75&amp;LEFT($S75,1),Table1[[Full_Name]:[METROS15]],MATCH("P"&amp;K75,Deducciones_Bonus_Tablas!$AB$2:$BN$2,0),FALSE),$AC75=1,AVERAGE(VLOOKUP($F75&amp;LEFT($G75,1),Table1[[Full_Name]:[METROS15]],MATCH("P"&amp;K75,Deducciones_Bonus_Tablas!$AB$2:$BN$2,0),FALSE),VLOOKUP($N75&amp;LEFT($O75,1),Table1[[Full_Name]:[METROS15]],MATCH("P"&amp;K75,Deducciones_Bonus_Tablas!$AB$2:$BN$2,0),FALSE)),$AD75=1,AVERAGE(VLOOKUP($R75&amp;LEFT($S75,1),Table1[[Full_Name]:[METROS15]],MATCH("P"&amp;K75,Deducciones_Bonus_Tablas!$AB$2:$BN$2,0),FALSE),VLOOKUP($N75&amp;LEFT($O75,1),Table1[[Full_Name]:[METROS15]],MATCH("P"&amp;K75,Deducciones_Bonus_Tablas!$AB$2:$BN$2,0),FALSE)),$AE75=1,AVERAGE(VLOOKUP($R75&amp;LEFT($S75,1),Table1[[Full_Name]:[METROS15]],MATCH("P"&amp;K75,Deducciones_Bonus_Tablas!$AB$2:$BN$2,0),FALSE),VLOOKUP($F75&amp;LEFT($G75,1),Table1[[Full_Name]:[METROS15]],MATCH("P"&amp;K75,Deducciones_Bonus_Tablas!$AB$2:$BN$2,0),FALSE))))</f>
        <v>0</v>
      </c>
      <c r="BD75" s="5">
        <f>IF(OR(F75="",AND(OR(L75="",L75="S"),BK75=0,OR(BI75=0,BI75=1),OR(BL75=0,BL75=11,AND(BL75=1,Q75&lt;3,T75&gt;1)),OR(BQ75=0,BQ75=11),BP75=0,BH75&lt;&gt;33,BM75&lt;&gt;33,BI75&lt;&gt;11,BN75&lt;&gt;11)),0,IF(Z75=1,VLOOKUP($F75&amp;LEFT($G75,1),Table1[[Full_Name]:[METROS15]],MATCH(IF(OR(BK75=1,BL75=1,BI75=11,BH75=33),"N",L75),Deducciones_Bonus_Tablas!$AB$2:$BN$2,0),FALSE),IF(OR(AA75=1,AND(AC75=1,SUM(AC75:AE75)=1),AND(AD75=1,OR(BP75=1,BQ75=1,BN75=11,BM75=33))),VLOOKUP($N75&amp;LEFT($O75,1),Table1[[Full_Name]:[METROS15]],MATCH(IF(OR(BP75=1,BQ75=1,BN75=11,BM75=33),"N",L75),Deducciones_Bonus_Tablas!$AB$2:$BN$2,0),FALSE),VLOOKUP($R75&amp;LEFT($S75,1),Table1[[Full_Name]:[METROS15]],MATCH(L75,Deducciones_Bonus_Tablas!$AB$2:$BN$2,0),FALSE))))</f>
        <v>0</v>
      </c>
      <c r="BE75" s="54" t="str">
        <f>IF(N75="","",IF(OR(P75=1,P75=0,BH75=22,BH75=33,BI75=11,BK75=1,BL75=1,BM75=2,BM75=3,BN75=1,BO75=1,BQ75=11),0,IF(SUM(AC75:AE75)=0,INDEX(Table1[[Full_Name]:[METROS15]],MATCH(N75&amp;LEFT(O75,1),Table1[Full_Name],0),MATCH("I"&amp;P75,Deducciones_Bonus_Tablas!$AB$2:$BN$2,0)),INDEX(Table1[[Full_Name]:[METROS15]],MATCH(N75&amp;LEFT(O75,1),Table1[Full_Name],0),MATCH("C"&amp;P75,Deducciones_Bonus_Tablas!$AB$2:$BN$2,0)))))</f>
        <v/>
      </c>
      <c r="BF75" s="54" t="str">
        <f>IF(R75="","",IF(OR(T75=1,T75=0,BM75=22,BM75=33,BN75=11,BP75=1,BQ75=1),0,IF(SUM(AC75:AE75)=0,INDEX(Table1[[Full_Name]:[METROS15]],MATCH(R75&amp;LEFT(S75,1),Table1[Full_Name],0),MATCH("I"&amp;T75,Deducciones_Bonus_Tablas!$AB$2:$BN$2,0)),INDEX(Table1[[Full_Name]:[METROS15]],MATCH(R75&amp;LEFT(S75,1),Table1[Full_Name],0),MATCH("C"&amp;T75,Deducciones_Bonus_Tablas!$AB$2:$BN$2,0)))))</f>
        <v/>
      </c>
      <c r="BG75" s="5">
        <f>IF(OR(BH75=2,BH75=3,BH75=33,BI75=1,BI75=11,BJ75=1,BM75=2,BM75=22,BM75=3,BM75=33,BN75=1,BN75=11,BO75=1),Deducciones_Bonus_Tablas!$N$45,0)+IF(AND(OR(BH75=2,BH75=3,BI75=1,BJ75=1),OR(BM75=33,BN75=11)),Deducciones_Bonus_Tablas!$N$46,0)</f>
        <v>0</v>
      </c>
      <c r="BH75" s="5">
        <f>IF(OR(H75&lt;2,P75&lt;2),0,IF(OR(AR75&lt;&gt;"E",AT75&lt;&gt;"E"),0,IF(AND(COUNTIF(Table2[Excepcion E],F75&amp;LEFT(G75,1))=1,COUNTIF(Table2[Excepcion E],N75&amp;LEFT(O75,1))=1),1,IF(COUNTIF(Table2[Excepcion E],F75&amp;LEFT(G75,1))=1,IF(F75=N75,2,IF(AND(AW75=AX75,G75=O75),3,4)),IF(COUNTIF(Table2[Excepcion E],N75&amp;LEFT(O75,1)),IF(F75=N75,22,IF(AND(AW75=AX75,G75=O75),33,4)),5)))))</f>
        <v>0</v>
      </c>
      <c r="BI75" s="5">
        <f>IF(OR(H75&lt;2,P75&lt;2),0,IF(AND(COUNTIF(Table2[Excepcion E],F75&amp;LEFT(G75,1))=1,AT75&lt;&gt;"E"),1,IF(AND(COUNTIF(Table2[Excepcion E],N75&amp;LEFT(O75,1))=1,AR75&lt;&gt;"E"),11,0)))</f>
        <v>0</v>
      </c>
      <c r="BJ75" s="5" t="str">
        <f t="shared" si="159"/>
        <v/>
      </c>
      <c r="BK75" s="5">
        <f t="shared" si="160"/>
        <v>0</v>
      </c>
      <c r="BL75" s="5">
        <f t="shared" si="161"/>
        <v>0</v>
      </c>
      <c r="BM75" s="5">
        <f>IF(OR(P75&lt;2,T75&lt;2),0,IF(OR(AT75&lt;&gt;"E",AV75&lt;&gt;"E"),0,IF(AND(COUNTIF(Table2[Excepcion E],N75&amp;LEFT(O75,1))=1,COUNTIF(Table2[Excepcion E],R75&amp;LEFT(S75,1))=1),1,IF(COUNTIF(Table2[Excepcion E],N75&amp;LEFT(O75,1))=1,IF(N75=R75,2,IF(AND(AX75=AY75,O75=S75),3,4)),IF(COUNTIF(Table2[Excepcion E],R75&amp;LEFT(S75,1)),IF(N75=R75,22,IF(AND(AX75=AY75,O75=S75),33,4)),5)))))</f>
        <v>0</v>
      </c>
      <c r="BN75" s="5">
        <f>IF(OR(P75&lt;2,T75&lt;2),0,IF(AND(COUNTIF(Table2[Excepcion E],N75&amp;LEFT(O75,1))=1,AV75&lt;&gt;"E"),1,IF(AND(COUNTIF(Table2[Excepcion E],R75&amp;LEFT(S75,1))=1,AT75&lt;&gt;"E"),11,0)))</f>
        <v>0</v>
      </c>
      <c r="BO75" s="5" t="str">
        <f t="shared" si="162"/>
        <v/>
      </c>
      <c r="BP75" s="5">
        <f t="shared" si="163"/>
        <v>0</v>
      </c>
      <c r="BQ75" s="5">
        <f t="shared" si="164"/>
        <v>0</v>
      </c>
    </row>
    <row r="78" spans="1:69" x14ac:dyDescent="0.3"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</row>
  </sheetData>
  <sheetProtection algorithmName="SHA-512" hashValue="IHolnqUaXc5pqWTfG8ExYo+2JEG4yTuQenQzF9Z27oClgIRcePM5mYk+y2mDQT8k42nDa/fnCUpGrTK/E3MS0g==" saltValue="oPwO9QSJyYEIzJBehwav1w==" spinCount="100000" sheet="1" objects="1" scenarios="1"/>
  <mergeCells count="302">
    <mergeCell ref="AO8:AO9"/>
    <mergeCell ref="AP8:AP9"/>
    <mergeCell ref="AP20:AP21"/>
    <mergeCell ref="AP26:AP27"/>
    <mergeCell ref="BA8:BA9"/>
    <mergeCell ref="BC8:BC9"/>
    <mergeCell ref="AH26:AH27"/>
    <mergeCell ref="AW14:AY14"/>
    <mergeCell ref="AH20:AH21"/>
    <mergeCell ref="BD62:BD63"/>
    <mergeCell ref="BD55:BD56"/>
    <mergeCell ref="BH14:BL14"/>
    <mergeCell ref="BH8:BL8"/>
    <mergeCell ref="BH20:BL20"/>
    <mergeCell ref="BH26:BL26"/>
    <mergeCell ref="BH41:BL41"/>
    <mergeCell ref="BH48:BL48"/>
    <mergeCell ref="BH55:BL55"/>
    <mergeCell ref="BH62:BL62"/>
    <mergeCell ref="BG55:BG56"/>
    <mergeCell ref="BG8:BG9"/>
    <mergeCell ref="BG14:BG15"/>
    <mergeCell ref="BG26:BG27"/>
    <mergeCell ref="BG20:BG21"/>
    <mergeCell ref="BG62:BG63"/>
    <mergeCell ref="BG41:BG42"/>
    <mergeCell ref="BD41:BD42"/>
    <mergeCell ref="BD8:BD9"/>
    <mergeCell ref="BD26:BD27"/>
    <mergeCell ref="BD20:BD21"/>
    <mergeCell ref="BD14:BD15"/>
    <mergeCell ref="BG48:BG49"/>
    <mergeCell ref="BD48:BD49"/>
    <mergeCell ref="A8:B8"/>
    <mergeCell ref="I8:L8"/>
    <mergeCell ref="AQ42:AR42"/>
    <mergeCell ref="AS42:AT42"/>
    <mergeCell ref="AS63:AT63"/>
    <mergeCell ref="W55:X55"/>
    <mergeCell ref="E42:E47"/>
    <mergeCell ref="G40:G41"/>
    <mergeCell ref="H40:H41"/>
    <mergeCell ref="A41:B41"/>
    <mergeCell ref="I41:L41"/>
    <mergeCell ref="E56:E61"/>
    <mergeCell ref="E63:E68"/>
    <mergeCell ref="E49:E54"/>
    <mergeCell ref="I62:L62"/>
    <mergeCell ref="W14:X14"/>
    <mergeCell ref="AQ15:AR15"/>
    <mergeCell ref="AS15:AT15"/>
    <mergeCell ref="W26:X26"/>
    <mergeCell ref="AQ27:AR27"/>
    <mergeCell ref="AS27:AT27"/>
    <mergeCell ref="W20:X20"/>
    <mergeCell ref="AQ21:AR21"/>
    <mergeCell ref="AS21:AT21"/>
    <mergeCell ref="W48:X48"/>
    <mergeCell ref="E15:E19"/>
    <mergeCell ref="G7:G8"/>
    <mergeCell ref="H7:H8"/>
    <mergeCell ref="BB8:BB9"/>
    <mergeCell ref="BB14:BB15"/>
    <mergeCell ref="E9:E13"/>
    <mergeCell ref="AW8:AY8"/>
    <mergeCell ref="AW20:AY20"/>
    <mergeCell ref="AP14:AP15"/>
    <mergeCell ref="W41:X41"/>
    <mergeCell ref="AU15:AV15"/>
    <mergeCell ref="AI8:AI9"/>
    <mergeCell ref="I14:L14"/>
    <mergeCell ref="E27:E31"/>
    <mergeCell ref="E21:E25"/>
    <mergeCell ref="I26:L26"/>
    <mergeCell ref="BA26:BA27"/>
    <mergeCell ref="I20:L20"/>
    <mergeCell ref="BA20:BA21"/>
    <mergeCell ref="BA14:BA15"/>
    <mergeCell ref="AU9:AV9"/>
    <mergeCell ref="AF8:AF9"/>
    <mergeCell ref="AH8:AH9"/>
    <mergeCell ref="BA62:BA63"/>
    <mergeCell ref="BC62:BC63"/>
    <mergeCell ref="I55:L55"/>
    <mergeCell ref="BA55:BA56"/>
    <mergeCell ref="BC55:BC56"/>
    <mergeCell ref="BB62:BB63"/>
    <mergeCell ref="BB48:BB49"/>
    <mergeCell ref="BB55:BB56"/>
    <mergeCell ref="I48:L48"/>
    <mergeCell ref="BA48:BA49"/>
    <mergeCell ref="BC48:BC49"/>
    <mergeCell ref="AQ56:AR56"/>
    <mergeCell ref="AS56:AT56"/>
    <mergeCell ref="W62:X62"/>
    <mergeCell ref="AQ63:AR63"/>
    <mergeCell ref="Z48:Z49"/>
    <mergeCell ref="AA48:AA49"/>
    <mergeCell ref="AB48:AB49"/>
    <mergeCell ref="AC48:AC49"/>
    <mergeCell ref="AD48:AD49"/>
    <mergeCell ref="AE48:AE49"/>
    <mergeCell ref="AF48:AF49"/>
    <mergeCell ref="AG48:AG49"/>
    <mergeCell ref="AH48:AH49"/>
    <mergeCell ref="BM8:BQ8"/>
    <mergeCell ref="AC8:AC9"/>
    <mergeCell ref="AD8:AD9"/>
    <mergeCell ref="AE8:AE9"/>
    <mergeCell ref="Z8:Z9"/>
    <mergeCell ref="AA8:AA9"/>
    <mergeCell ref="AB8:AB9"/>
    <mergeCell ref="Z14:Z15"/>
    <mergeCell ref="AA14:AA15"/>
    <mergeCell ref="AB14:AB15"/>
    <mergeCell ref="AC14:AC15"/>
    <mergeCell ref="AD14:AD15"/>
    <mergeCell ref="AE14:AE15"/>
    <mergeCell ref="AF14:AF15"/>
    <mergeCell ref="AG14:AG15"/>
    <mergeCell ref="AH14:AH15"/>
    <mergeCell ref="AM8:AM9"/>
    <mergeCell ref="AG8:AG9"/>
    <mergeCell ref="AN8:AN9"/>
    <mergeCell ref="AQ9:AR9"/>
    <mergeCell ref="AS9:AT9"/>
    <mergeCell ref="AM14:AM15"/>
    <mergeCell ref="AN14:AN15"/>
    <mergeCell ref="AO14:AO15"/>
    <mergeCell ref="BM14:BQ14"/>
    <mergeCell ref="AI14:AI15"/>
    <mergeCell ref="AI20:AI21"/>
    <mergeCell ref="AI26:AI27"/>
    <mergeCell ref="BM20:BQ20"/>
    <mergeCell ref="AU21:AV21"/>
    <mergeCell ref="AM26:AM27"/>
    <mergeCell ref="AN26:AN27"/>
    <mergeCell ref="AO26:AO27"/>
    <mergeCell ref="AW26:AY26"/>
    <mergeCell ref="BM26:BQ26"/>
    <mergeCell ref="AU27:AV27"/>
    <mergeCell ref="AO20:AO21"/>
    <mergeCell ref="AM20:AM21"/>
    <mergeCell ref="AN20:AN21"/>
    <mergeCell ref="BB20:BB21"/>
    <mergeCell ref="BB26:BB27"/>
    <mergeCell ref="BC26:BC27"/>
    <mergeCell ref="BC20:BC21"/>
    <mergeCell ref="BC14:BC15"/>
    <mergeCell ref="AD20:AD21"/>
    <mergeCell ref="AE20:AE21"/>
    <mergeCell ref="AF20:AF21"/>
    <mergeCell ref="AG20:AG21"/>
    <mergeCell ref="Z41:Z42"/>
    <mergeCell ref="AA41:AA42"/>
    <mergeCell ref="AB41:AB42"/>
    <mergeCell ref="AC41:AC42"/>
    <mergeCell ref="AD41:AD42"/>
    <mergeCell ref="AE41:AE42"/>
    <mergeCell ref="AF41:AF42"/>
    <mergeCell ref="AG41:AG42"/>
    <mergeCell ref="AD33:AD34"/>
    <mergeCell ref="AE33:AE34"/>
    <mergeCell ref="AF33:AF34"/>
    <mergeCell ref="AG33:AG34"/>
    <mergeCell ref="Z26:Z27"/>
    <mergeCell ref="AA26:AA27"/>
    <mergeCell ref="AB26:AB27"/>
    <mergeCell ref="AC26:AC27"/>
    <mergeCell ref="AD26:AD27"/>
    <mergeCell ref="AE26:AE27"/>
    <mergeCell ref="AF26:AF27"/>
    <mergeCell ref="AG26:AG27"/>
    <mergeCell ref="AH41:AH42"/>
    <mergeCell ref="AI41:AI42"/>
    <mergeCell ref="AM41:AM42"/>
    <mergeCell ref="AN41:AN42"/>
    <mergeCell ref="AO41:AO42"/>
    <mergeCell ref="AP41:AP42"/>
    <mergeCell ref="AW41:AY41"/>
    <mergeCell ref="BM41:BQ41"/>
    <mergeCell ref="AU42:AV42"/>
    <mergeCell ref="BA41:BA42"/>
    <mergeCell ref="BC41:BC42"/>
    <mergeCell ref="BB41:BB42"/>
    <mergeCell ref="AI48:AI49"/>
    <mergeCell ref="AM48:AM49"/>
    <mergeCell ref="AN48:AN49"/>
    <mergeCell ref="AO48:AO49"/>
    <mergeCell ref="AP48:AP49"/>
    <mergeCell ref="AW48:AY48"/>
    <mergeCell ref="BM48:BQ48"/>
    <mergeCell ref="AU49:AV49"/>
    <mergeCell ref="Z55:Z56"/>
    <mergeCell ref="AA55:AA56"/>
    <mergeCell ref="AB55:AB56"/>
    <mergeCell ref="AC55:AC56"/>
    <mergeCell ref="AD55:AD56"/>
    <mergeCell ref="AE55:AE56"/>
    <mergeCell ref="AF55:AF56"/>
    <mergeCell ref="AG55:AG56"/>
    <mergeCell ref="AH55:AH56"/>
    <mergeCell ref="AI55:AI56"/>
    <mergeCell ref="AM55:AM56"/>
    <mergeCell ref="AN55:AN56"/>
    <mergeCell ref="AO55:AO56"/>
    <mergeCell ref="AP55:AP56"/>
    <mergeCell ref="AQ49:AR49"/>
    <mergeCell ref="AS49:AT49"/>
    <mergeCell ref="D35:D36"/>
    <mergeCell ref="D37:D38"/>
    <mergeCell ref="E35:E36"/>
    <mergeCell ref="E37:E38"/>
    <mergeCell ref="AW55:AY55"/>
    <mergeCell ref="BM55:BQ55"/>
    <mergeCell ref="AU56:AV56"/>
    <mergeCell ref="Z62:Z63"/>
    <mergeCell ref="AA62:AA63"/>
    <mergeCell ref="AB62:AB63"/>
    <mergeCell ref="AC62:AC63"/>
    <mergeCell ref="AD62:AD63"/>
    <mergeCell ref="AE62:AE63"/>
    <mergeCell ref="AF62:AF63"/>
    <mergeCell ref="AG62:AG63"/>
    <mergeCell ref="AH62:AH63"/>
    <mergeCell ref="AI62:AI63"/>
    <mergeCell ref="AM62:AM63"/>
    <mergeCell ref="AN62:AN63"/>
    <mergeCell ref="AO62:AO63"/>
    <mergeCell ref="AP62:AP63"/>
    <mergeCell ref="AW62:AY62"/>
    <mergeCell ref="BM62:BQ62"/>
    <mergeCell ref="AU63:AV63"/>
    <mergeCell ref="A33:B34"/>
    <mergeCell ref="A20:D20"/>
    <mergeCell ref="A21:D22"/>
    <mergeCell ref="I33:L33"/>
    <mergeCell ref="W33:X33"/>
    <mergeCell ref="Z33:Z34"/>
    <mergeCell ref="AA33:AA34"/>
    <mergeCell ref="AB33:AB34"/>
    <mergeCell ref="AC33:AC34"/>
    <mergeCell ref="E33:F33"/>
    <mergeCell ref="G33:H33"/>
    <mergeCell ref="Z20:Z21"/>
    <mergeCell ref="AA20:AA21"/>
    <mergeCell ref="AB20:AB21"/>
    <mergeCell ref="AC20:AC21"/>
    <mergeCell ref="BC33:BC34"/>
    <mergeCell ref="BD33:BD34"/>
    <mergeCell ref="BG33:BG34"/>
    <mergeCell ref="BH33:BL33"/>
    <mergeCell ref="BM33:BQ33"/>
    <mergeCell ref="AQ34:AR34"/>
    <mergeCell ref="AS34:AT34"/>
    <mergeCell ref="AU34:AV34"/>
    <mergeCell ref="AH33:AH34"/>
    <mergeCell ref="AI33:AI34"/>
    <mergeCell ref="AM33:AM34"/>
    <mergeCell ref="AN33:AN34"/>
    <mergeCell ref="AO33:AO34"/>
    <mergeCell ref="AP33:AP34"/>
    <mergeCell ref="AW33:AY33"/>
    <mergeCell ref="BA33:BA34"/>
    <mergeCell ref="BB33:BB34"/>
    <mergeCell ref="AG70:AG71"/>
    <mergeCell ref="AH70:AH71"/>
    <mergeCell ref="AI70:AI71"/>
    <mergeCell ref="AM70:AM71"/>
    <mergeCell ref="A53:D53"/>
    <mergeCell ref="A54:D55"/>
    <mergeCell ref="A70:B71"/>
    <mergeCell ref="E70:F70"/>
    <mergeCell ref="G70:H70"/>
    <mergeCell ref="I70:L70"/>
    <mergeCell ref="W70:X70"/>
    <mergeCell ref="Z70:Z71"/>
    <mergeCell ref="AA70:AA71"/>
    <mergeCell ref="A5:U5"/>
    <mergeCell ref="BH70:BL70"/>
    <mergeCell ref="BM70:BQ70"/>
    <mergeCell ref="AQ71:AR71"/>
    <mergeCell ref="AS71:AT71"/>
    <mergeCell ref="AU71:AV71"/>
    <mergeCell ref="D72:D73"/>
    <mergeCell ref="E72:E73"/>
    <mergeCell ref="D74:D75"/>
    <mergeCell ref="E74:E75"/>
    <mergeCell ref="AN70:AN71"/>
    <mergeCell ref="AO70:AO71"/>
    <mergeCell ref="AP70:AP71"/>
    <mergeCell ref="AW70:AY70"/>
    <mergeCell ref="BA70:BA71"/>
    <mergeCell ref="BB70:BB71"/>
    <mergeCell ref="BC70:BC71"/>
    <mergeCell ref="BD70:BD71"/>
    <mergeCell ref="BG70:BG71"/>
    <mergeCell ref="AB70:AB71"/>
    <mergeCell ref="AC70:AC71"/>
    <mergeCell ref="AD70:AD71"/>
    <mergeCell ref="AE70:AE71"/>
    <mergeCell ref="AF70:AF71"/>
  </mergeCells>
  <phoneticPr fontId="9" type="noConversion"/>
  <conditionalFormatting sqref="C7:C13 C32:C39 C41:C46 C56:C1048576">
    <cfRule type="cellIs" dxfId="7" priority="28" operator="equal">
      <formula>4</formula>
    </cfRule>
    <cfRule type="cellIs" dxfId="6" priority="29" operator="equal">
      <formula>3</formula>
    </cfRule>
    <cfRule type="cellIs" dxfId="5" priority="30" operator="equal">
      <formula>2</formula>
    </cfRule>
    <cfRule type="cellIs" dxfId="4" priority="31" operator="equal">
      <formula>1</formula>
    </cfRule>
  </conditionalFormatting>
  <conditionalFormatting sqref="N7 X7:AE7 AL7">
    <cfRule type="containsText" dxfId="3" priority="3" operator="containsText" text="Inserta un 2 o 3 en la casilla V1">
      <formula>NOT(ISERROR(SEARCH("Inserta un 2 o 3 en la casilla V1",N7)))</formula>
    </cfRule>
  </conditionalFormatting>
  <conditionalFormatting sqref="N40 W40:AI40">
    <cfRule type="containsText" dxfId="2" priority="4" operator="containsText" text="Inserta un 2 o 3 en la casilla V1">
      <formula>NOT(ISERROR(SEARCH("Inserta un 2 o 3 en la casilla V1",N40)))</formula>
    </cfRule>
  </conditionalFormatting>
  <conditionalFormatting sqref="U8:U39 U41:U1048576">
    <cfRule type="containsText" dxfId="1" priority="27" operator="containsText" text="Revisa">
      <formula>NOT(ISERROR(SEARCH("Revisa",U8)))</formula>
    </cfRule>
  </conditionalFormatting>
  <conditionalFormatting sqref="V1:V1048576">
    <cfRule type="cellIs" dxfId="0" priority="1" operator="equal">
      <formula>1</formula>
    </cfRule>
  </conditionalFormatting>
  <dataValidations count="4">
    <dataValidation type="list" allowBlank="1" showInputMessage="1" showErrorMessage="1" sqref="F28:F31 N50:N54 N28:N31 R28:R31 F43:F47 R72:R75 N16:N19 F50:F54 N64:N68 N57:N61 F57:F61 N22:N25 F72:F75 N72:N75 F22:F25 N43:N47 R22:R25 R10:R13 R35:R38 R43:R47 R50:R54 R57:R61 R64:R68 F35:F38 N35:N38 F10:F13 N10:N13 R16:R19 F16:F19 F64:F68" xr:uid="{85CBF762-F74B-4C30-9009-336BF311B886}">
      <formula1>Derrape</formula1>
    </dataValidation>
    <dataValidation type="list" allowBlank="1" showInputMessage="1" showErrorMessage="1" sqref="O28:O31 S72:S75 G28:G31 G50:G54 S28:S31 O72:O75 O16:O19 O64:O68 O50:O54 G57:G61 O57:O61 O22:O25 G72:G75 G43:G47 G22:G25 O43:O47 S22:S25 S10:S13 S35:S38 S43:S47 S50:S54 S57:S61 S64:S68 O35:O38 G35:G38 G10:G13 O10:O13 S16:S19 G16:G19 G64:G68" xr:uid="{D145246B-E77D-4F68-AD71-0FB6F7A66384}">
      <formula1>Ruedas</formula1>
    </dataValidation>
    <dataValidation type="list" allowBlank="1" showInputMessage="1" showErrorMessage="1" sqref="I50:K54 I28:K31 I16:K19 I72:K75 I22:K25 I57:K61 I43:K47 I35:K38 I10:K13 I64:K68" xr:uid="{E952D9AB-5851-4AA2-8756-78B64D8CB002}">
      <formula1>Cuerpo_Pies</formula1>
    </dataValidation>
    <dataValidation type="list" allowBlank="1" showInputMessage="1" showErrorMessage="1" sqref="L57:L61 L22:L25 L43:L47 L50:L54 L72:L75 L16:L19 L28:L31 L35:L38 L10:L13 L64:L68" xr:uid="{06E652AD-8A5F-43B8-A7E3-9B4D4C568370}">
      <formula1>Parada</formula1>
    </dataValidation>
  </dataValidations>
  <pageMargins left="0.7" right="0.7" top="0.75" bottom="0.75" header="0.3" footer="0.3"/>
  <customProperties>
    <customPr name="ID" r:id="rId1"/>
  </customPropertie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395C5ACA-AE20-4D7C-BD34-22EDE5544D71}">
            <x14:iconSet iconSet="3Symbols2" custom="1">
              <x14:cfvo type="percent">
                <xm:f>0</xm:f>
              </x14:cfvo>
              <x14:cfvo type="num">
                <xm:f>-1000</xm:f>
              </x14:cfvo>
              <x14:cfvo type="num">
                <xm:f>0</xm:f>
              </x14:cfvo>
              <x14:cfIcon iconSet="NoIcons" iconId="0"/>
              <x14:cfIcon iconSet="3Symbols2" iconId="0"/>
              <x14:cfIcon iconSet="3Symbols2" iconId="2"/>
            </x14:iconSet>
          </x14:cfRule>
          <xm:sqref>D41:D46 D7:D13 D23:D33 D39 D76:D1048576 D56:D70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MATRIZ2025</vt:lpstr>
      <vt:lpstr>Deducciones_Bonus_Tablas</vt:lpstr>
      <vt:lpstr>JUZGAR</vt:lpstr>
      <vt:lpstr>Cuerpo_Pies</vt:lpstr>
      <vt:lpstr>Derrape</vt:lpstr>
      <vt:lpstr>Parada</vt:lpstr>
      <vt:lpstr>Ruedas</vt:lpstr>
      <vt:lpstr>RuedasJuzgar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Rubio Mesas</dc:creator>
  <cp:lastModifiedBy>Enrique Rubio Mesas</cp:lastModifiedBy>
  <dcterms:created xsi:type="dcterms:W3CDTF">2024-02-07T18:15:47Z</dcterms:created>
  <dcterms:modified xsi:type="dcterms:W3CDTF">2025-02-13T08:15:55Z</dcterms:modified>
</cp:coreProperties>
</file>